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CBF4AB9E-753F-4217-9DAE-094D1540E225}" xr6:coauthVersionLast="47" xr6:coauthVersionMax="47" xr10:uidLastSave="{00000000-0000-0000-0000-000000000000}"/>
  <bookViews>
    <workbookView xWindow="-108" yWindow="-108" windowWidth="23256" windowHeight="12720" tabRatio="907" firstSheet="1" activeTab="1"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9" i="28" l="1"/>
  <c r="V19" i="28"/>
  <c r="S19" i="28"/>
  <c r="M19" i="28"/>
  <c r="O19" i="28" s="1"/>
  <c r="K19" i="28"/>
  <c r="AC18" i="28"/>
  <c r="V18" i="28"/>
  <c r="S18" i="28"/>
  <c r="M18" i="28"/>
  <c r="O18" i="28" s="1"/>
  <c r="K18" i="28"/>
  <c r="AC17" i="28"/>
  <c r="V17" i="28"/>
  <c r="S17" i="28"/>
  <c r="M17" i="28"/>
  <c r="O17" i="28" s="1"/>
  <c r="K17" i="28"/>
  <c r="AC16" i="28"/>
  <c r="V16" i="28"/>
  <c r="S16" i="28"/>
  <c r="M16" i="28"/>
  <c r="O16" i="28" s="1"/>
  <c r="K16" i="28"/>
  <c r="AC15" i="28"/>
  <c r="V15" i="28"/>
  <c r="S15" i="28"/>
  <c r="O15" i="28"/>
  <c r="M15" i="28"/>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0"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0" i="34" l="1"/>
  <c r="L20" i="34"/>
  <c r="K20" i="34"/>
  <c r="J3" i="34"/>
  <c r="V16" i="25"/>
  <c r="AC13" i="11"/>
  <c r="N13" i="5"/>
  <c r="V13" i="5"/>
  <c r="T13" i="3"/>
  <c r="L13" i="2"/>
  <c r="L13" i="4"/>
  <c r="T13" i="4"/>
  <c r="AC13" i="6"/>
  <c r="AC13" i="16"/>
  <c r="AC13" i="14"/>
  <c r="AC13" i="18"/>
  <c r="M20"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L19" i="28" l="1"/>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0"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0" i="34"/>
  <c r="AB20" i="34"/>
  <c r="AA20" i="34"/>
  <c r="N20" i="34"/>
  <c r="P20" i="34"/>
  <c r="O20" i="34"/>
  <c r="N3" i="34"/>
  <c r="O3" i="34"/>
  <c r="Q3" i="34"/>
  <c r="Q20" i="34"/>
  <c r="P3" i="34"/>
  <c r="U3" i="34"/>
  <c r="W20" i="34"/>
  <c r="X20" i="34" s="1"/>
  <c r="T20" i="34"/>
  <c r="Y20" i="34"/>
  <c r="S3" i="34"/>
  <c r="X3" i="34"/>
  <c r="Y3" i="34"/>
  <c r="W3" i="34"/>
  <c r="U20" i="34"/>
  <c r="T3" i="34"/>
  <c r="S20" i="34"/>
  <c r="R3" i="34"/>
  <c r="R20"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<sst xmlns="http://schemas.openxmlformats.org/spreadsheetml/2006/main" count="4567" uniqueCount="895">
  <si>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</si>
  <si>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</si>
  <si>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</si>
  <si>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</si>
  <si>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</si>
  <si>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</si>
  <si>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</si>
  <si>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</si>
  <si>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</si>
  <si>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</si>
  <si>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</si>
  <si>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</si>
  <si>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</si>
  <si>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</si>
  <si>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</si>
  <si>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</si>
  <si>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</si>
  <si>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</si>
  <si>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</si>
  <si>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</si>
  <si>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</si>
  <si>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</si>
  <si>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</si>
  <si>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</si>
  <si>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</si>
  <si>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</si>
  <si>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</si>
  <si>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</si>
  <si>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</si>
  <si>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</si>
  <si>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</si>
  <si>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</si>
  <si>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</si>
  <si>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</si>
  <si>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</si>
  <si>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</si>
  <si>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</si>
  <si>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</si>
  <si>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</si>
  <si>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</si>
  <si>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</si>
  <si>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</si>
  <si>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</si>
  <si>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</si>
  <si>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</si>
  <si>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</si>
  <si>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</si>
  <si>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</si>
  <si>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</si>
  <si>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</si>
  <si>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</si>
  <si>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</si>
  <si>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</si>
  <si>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</si>
  <si>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</si>
  <si>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</si>
  <si>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</si>
  <si>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</si>
  <si>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</si>
  <si>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</si>
  <si>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</si>
  <si>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</si>
  <si>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</si>
  <si>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</si>
  <si>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</si>
  <si>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</si>
  <si>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</si>
  <si>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</si>
  <si>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</si>
  <si>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</si>
  <si>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</si>
  <si>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</si>
  <si>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</si>
  <si>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</si>
  <si>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</si>
  <si>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</si>
  <si>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</si>
  <si>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</si>
  <si>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</si>
  <si>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</si>
  <si>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</si>
  <si>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</si>
  <si>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</si>
  <si>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</si>
  <si>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</si>
  <si>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</si>
  <si>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</si>
  <si>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</si>
  <si>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</si>
  <si>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</si>
  <si>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</si>
  <si>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</si>
  <si>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</si>
  <si>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</si>
  <si>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</si>
  <si>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</si>
  <si>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</si>
  <si>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</si>
  <si>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</si>
  <si>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</si>
  <si>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</si>
  <si>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</si>
  <si>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</si>
  <si>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</si>
  <si>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</si>
  <si>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</si>
  <si>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</si>
  <si>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</si>
  <si>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</si>
  <si>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</si>
  <si>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</si>
  <si>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</si>
  <si>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</si>
  <si>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</si>
  <si>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</si>
  <si>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</si>
  <si>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</si>
  <si>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</si>
  <si>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</si>
  <si>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</si>
  <si>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</si>
  <si>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</si>
  <si>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</si>
  <si>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</si>
  <si>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</si>
  <si>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</si>
  <si>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</si>
  <si>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</si>
  <si>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</si>
  <si>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</si>
  <si>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</si>
  <si>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</si>
  <si>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</si>
  <si>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</si>
  <si>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</si>
  <si>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</si>
  <si>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</si>
  <si>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</si>
  <si>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</si>
  <si>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</si>
  <si>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</si>
  <si>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</si>
  <si>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</si>
  <si>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</si>
  <si>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</si>
  <si>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</si>
  <si>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</si>
  <si>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</si>
  <si>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</si>
  <si>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</si>
  <si>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</si>
  <si>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</si>
  <si>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</si>
  <si>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</si>
  <si>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</si>
  <si>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</si>
  <si>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</si>
  <si>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</si>
  <si>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</si>
  <si>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</si>
  <si>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</si>
  <si>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</si>
  <si>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</si>
  <si>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</si>
  <si>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</si>
  <si>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</si>
  <si>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</si>
  <si>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</si>
  <si>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</si>
  <si>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</si>
  <si>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</si>
  <si>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</si>
  <si>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</si>
  <si>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</si>
  <si>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</si>
  <si>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</si>
  <si>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</si>
  <si>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</si>
  <si>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</si>
  <si>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</si>
  <si>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</si>
  <si>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</si>
  <si>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</si>
  <si>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</si>
  <si>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</si>
  <si>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</si>
  <si>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</si>
  <si>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</si>
  <si>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</si>
  <si>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</si>
  <si>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</si>
  <si>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</si>
  <si>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</si>
  <si>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</si>
  <si>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</si>
  <si>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</si>
  <si>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</si>
  <si>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</si>
  <si>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</si>
  <si>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</si>
  <si>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</si>
  <si>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</si>
  <si>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</si>
  <si>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</si>
  <si>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</si>
  <si>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</si>
  <si>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</si>
  <si>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</si>
  <si>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</si>
  <si>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</si>
  <si>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</si>
  <si>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</si>
  <si>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</si>
  <si>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</si>
  <si>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</si>
  <si>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</si>
  <si>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</si>
  <si>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</si>
  <si>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</si>
  <si>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</si>
  <si>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</si>
  <si>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</si>
  <si>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</si>
  <si>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</si>
  <si>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</si>
  <si>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</si>
  <si>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</si>
  <si>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</si>
  <si>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</si>
  <si>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</si>
  <si>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</si>
  <si>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</si>
  <si>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</si>
  <si>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</si>
  <si>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</si>
  <si>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</si>
  <si>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</si>
  <si>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</si>
  <si>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</si>
  <si>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</si>
  <si>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</si>
  <si>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</si>
  <si>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</si>
  <si>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</si>
  <si>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</si>
  <si>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</si>
  <si>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</si>
  <si>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</si>
  <si>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</si>
  <si>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</si>
  <si>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</si>
  <si>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</si>
  <si>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</si>
  <si>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</si>
  <si>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</si>
  <si>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</si>
  <si>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</si>
  <si>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</si>
  <si>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</si>
  <si>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</si>
  <si>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</si>
  <si>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</si>
  <si>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</si>
  <si>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</si>
  <si>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</si>
  <si>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</si>
  <si>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</si>
  <si>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</si>
  <si>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</si>
  <si>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</si>
  <si>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</si>
  <si>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</si>
  <si>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</si>
  <si>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</si>
  <si>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</si>
  <si>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</si>
  <si>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</si>
  <si>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</si>
  <si>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</si>
  <si>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</si>
  <si>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</si>
  <si>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</si>
  <si>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</si>
  <si>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</si>
  <si>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</si>
  <si>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</si>
  <si>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</si>
  <si>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</si>
  <si>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</si>
  <si>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</si>
  <si>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</si>
  <si>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</si>
  <si>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</si>
  <si>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</si>
  <si>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</si>
  <si>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</si>
  <si>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</si>
  <si>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</si>
  <si>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</si>
  <si>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</si>
  <si>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</si>
  <si>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</si>
  <si>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</si>
  <si>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</si>
  <si>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</si>
  <si>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</si>
  <si>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</si>
  <si>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</si>
  <si>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</si>
  <si>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</si>
  <si>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</si>
  <si>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</si>
  <si>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</si>
  <si>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</si>
  <si>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</si>
  <si>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</si>
  <si>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</si>
  <si>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</si>
  <si>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</si>
  <si>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</si>
  <si>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</si>
  <si>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</si>
  <si>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</si>
  <si>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</si>
  <si>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</si>
  <si>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</si>
  <si>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</si>
  <si>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</si>
  <si>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</si>
  <si>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</si>
  <si>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</si>
  <si>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</si>
  <si>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</si>
  <si>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</si>
  <si>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</si>
  <si>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</si>
  <si>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</si>
  <si>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</si>
  <si>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</si>
  <si>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</si>
  <si>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</si>
  <si>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</si>
  <si>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</si>
  <si>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</si>
  <si>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</si>
  <si>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</si>
  <si>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</si>
  <si>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</si>
  <si>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</si>
  <si>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</si>
  <si>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</si>
  <si>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</si>
  <si>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</si>
  <si>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</si>
  <si>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</si>
  <si>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</si>
  <si>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</si>
  <si>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</si>
  <si>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</si>
  <si>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</si>
  <si>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</si>
  <si>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</si>
  <si>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</si>
  <si>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</si>
  <si>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</si>
  <si>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</si>
  <si>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</si>
  <si>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</si>
  <si>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</si>
  <si>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</si>
  <si>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</si>
  <si>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</si>
  <si>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</si>
  <si>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</si>
  <si>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</si>
  <si>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</si>
  <si>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</si>
  <si>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</si>
  <si>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</si>
  <si>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</si>
  <si>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</si>
  <si>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</si>
  <si>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</si>
  <si>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</si>
  <si>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</si>
  <si>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</si>
  <si>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</si>
  <si>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</si>
  <si>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</si>
  <si>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</si>
  <si>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</si>
  <si>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</si>
  <si>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</si>
  <si>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</si>
  <si>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</si>
  <si>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</si>
  <si>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</si>
  <si>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</si>
  <si>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</si>
  <si>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</si>
  <si>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</si>
  <si>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</si>
  <si>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</si>
  <si>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</si>
  <si>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</si>
  <si>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</si>
  <si>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</si>
  <si>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</si>
  <si>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</si>
  <si>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</si>
  <si>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</si>
  <si>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</si>
  <si>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</si>
  <si>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</si>
  <si>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</si>
  <si>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</si>
  <si>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</si>
  <si>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</si>
  <si>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</si>
  <si>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</si>
  <si>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</si>
  <si>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</si>
  <si>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</si>
  <si>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</si>
  <si>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</si>
  <si>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</si>
  <si>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</si>
  <si>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</si>
  <si>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</si>
  <si>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</si>
  <si>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</si>
  <si>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</si>
  <si>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</si>
  <si>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</si>
  <si>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</si>
  <si>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</si>
  <si>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</si>
  <si>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</si>
  <si>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</si>
  <si>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</si>
  <si>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</si>
  <si>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</si>
  <si>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</si>
  <si>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</si>
  <si>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</si>
  <si>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</si>
  <si>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</si>
  <si>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</si>
  <si>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</si>
  <si>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</si>
  <si>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</si>
  <si>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</si>
  <si>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</si>
  <si>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</si>
  <si>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</si>
  <si>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</si>
  <si>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</si>
  <si>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</si>
  <si>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</si>
  <si>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</si>
  <si>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</si>
  <si>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</si>
  <si>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</si>
  <si>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</si>
  <si>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</si>
  <si>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</si>
  <si>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</si>
  <si>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</si>
  <si>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</si>
  <si>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</si>
  <si>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</si>
  <si>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</si>
  <si>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</si>
  <si>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</si>
  <si>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</si>
  <si>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</si>
  <si>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</si>
  <si>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</si>
  <si>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</si>
  <si>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</si>
  <si>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</si>
  <si>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</si>
  <si>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</si>
  <si>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</si>
  <si>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</si>
  <si>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</si>
  <si>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</si>
  <si>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</si>
  <si>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</si>
  <si>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</si>
  <si>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</si>
  <si>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</si>
  <si>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</si>
  <si>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</si>
  <si>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</si>
  <si>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</si>
  <si>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</si>
  <si>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</si>
  <si>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</si>
  <si>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</si>
  <si>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</si>
  <si>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</si>
  <si>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</si>
  <si>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</si>
  <si>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</si>
  <si>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</si>
  <si>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</si>
  <si>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</si>
  <si>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</si>
  <si>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</si>
  <si>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</si>
  <si>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</si>
  <si>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</si>
  <si>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</si>
  <si>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</si>
  <si>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</si>
  <si>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</si>
  <si>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</si>
  <si>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</si>
  <si>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</si>
  <si>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</si>
  <si>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</si>
  <si>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</si>
  <si>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</si>
  <si>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</si>
  <si>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</si>
  <si>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</si>
  <si>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</si>
  <si>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</si>
  <si>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</si>
  <si>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</si>
  <si>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</si>
  <si>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</si>
  <si>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</si>
  <si>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</si>
  <si>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</si>
  <si>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</si>
  <si>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</si>
  <si>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</si>
  <si>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</si>
  <si>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</si>
  <si>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</si>
  <si>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</si>
  <si>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</si>
  <si>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</si>
  <si>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</si>
  <si>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</si>
  <si>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</si>
  <si>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</si>
  <si>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</si>
  <si>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</si>
  <si>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</si>
  <si>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</si>
  <si>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</si>
  <si>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</si>
  <si>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</si>
  <si>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</si>
  <si>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</si>
  <si>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</si>
  <si>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</si>
  <si>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</si>
  <si>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</si>
  <si>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</si>
  <si>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</si>
  <si>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</si>
  <si>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</si>
  <si>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</si>
  <si>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</si>
  <si>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</si>
  <si>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</si>
  <si>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</si>
  <si>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</si>
  <si>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</si>
  <si>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</si>
  <si>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</si>
  <si>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</si>
  <si>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</si>
  <si>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</si>
  <si>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</si>
  <si>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</si>
  <si>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</si>
  <si>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</si>
  <si>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</si>
  <si>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</si>
  <si>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</si>
  <si>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</si>
  <si>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</si>
  <si>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</si>
  <si>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</si>
  <si>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</si>
  <si>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</si>
  <si>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</si>
  <si>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</si>
  <si>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</si>
  <si>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</si>
  <si>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</si>
  <si>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</si>
  <si>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</si>
  <si>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</si>
  <si>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</si>
  <si>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</si>
  <si>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</si>
  <si>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</si>
  <si>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</si>
  <si>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</si>
  <si>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</si>
  <si>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</si>
  <si>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</si>
  <si>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</si>
  <si>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</si>
  <si>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</si>
  <si>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</si>
  <si>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</si>
  <si>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</si>
  <si>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</si>
  <si>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</si>
  <si>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</si>
  <si>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</si>
  <si>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</si>
  <si>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</si>
  <si>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</si>
  <si>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</si>
  <si>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</si>
  <si>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</si>
  <si>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</si>
  <si>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</si>
  <si>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</si>
  <si>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</si>
  <si>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</si>
  <si>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</si>
  <si>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</si>
  <si>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</si>
  <si>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</si>
  <si>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</si>
  <si>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</si>
  <si>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</si>
  <si>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</si>
  <si>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</si>
  <si>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</si>
  <si>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</si>
  <si>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</si>
  <si>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</si>
  <si>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</si>
  <si>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</si>
  <si>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</si>
  <si>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</si>
  <si>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</si>
  <si>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</si>
  <si>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</si>
  <si>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</si>
  <si>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</si>
  <si>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</si>
  <si>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</si>
  <si>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</si>
  <si>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</si>
  <si>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</si>
  <si>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</si>
  <si>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</si>
  <si>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</si>
  <si>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</si>
  <si>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</si>
  <si>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</si>
  <si>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</si>
  <si>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</si>
  <si>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</si>
  <si>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</si>
  <si>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</si>
  <si>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</si>
  <si>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</si>
  <si>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</si>
  <si>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</si>
  <si>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</si>
  <si>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</si>
  <si>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</si>
  <si>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</si>
  <si>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</si>
  <si>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</si>
  <si>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</si>
  <si>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</si>
  <si>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</si>
  <si>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</si>
  <si>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</si>
  <si>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</si>
  <si>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</si>
  <si>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</si>
  <si>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</si>
  <si>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</si>
  <si>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</si>
  <si>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</si>
  <si>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</si>
  <si>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</si>
  <si>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</si>
  <si>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</si>
  <si>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</si>
  <si>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</si>
  <si>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</si>
  <si>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</si>
  <si>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</si>
  <si>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</si>
  <si>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</si>
  <si>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</si>
  <si>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</si>
  <si>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</si>
  <si>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</si>
  <si>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</si>
  <si>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</si>
  <si>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</si>
  <si>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</si>
  <si>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</si>
  <si>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</si>
  <si>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</si>
  <si>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</si>
  <si>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</si>
  <si>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</si>
  <si>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</si>
  <si>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</si>
  <si>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</si>
  <si>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</si>
  <si>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</si>
  <si>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</si>
  <si>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</si>
  <si>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</si>
  <si>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</si>
  <si>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</si>
  <si>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</si>
  <si>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</si>
  <si>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</si>
  <si>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</si>
  <si>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</si>
  <si>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</si>
  <si>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</si>
  <si>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</si>
  <si>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</si>
  <si>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</si>
  <si>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</si>
  <si>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</si>
  <si>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</si>
  <si>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</si>
  <si>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</si>
  <si>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</si>
  <si>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</si>
  <si>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</si>
  <si>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</si>
  <si>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</si>
  <si>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</si>
  <si>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</si>
  <si>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</si>
  <si>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</si>
  <si>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</si>
  <si>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</si>
  <si>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</si>
  <si>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</si>
  <si>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</si>
  <si>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</si>
  <si>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</si>
  <si>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</si>
  <si>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</si>
  <si>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</si>
  <si>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</si>
  <si>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</si>
  <si>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</si>
  <si>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</si>
  <si>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</si>
  <si>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</si>
  <si>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</si>
  <si>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</si>
  <si>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</si>
  <si>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</si>
  <si>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</si>
  <si>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</si>
  <si>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</si>
  <si>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</si>
  <si>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</si>
  <si>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</si>
  <si>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</si>
  <si>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</si>
  <si>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</si>
  <si>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</si>
  <si>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</si>
  <si>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</si>
  <si>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</si>
  <si>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</si>
  <si>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</si>
  <si>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</si>
  <si>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</si>
  <si>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</si>
  <si>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</si>
  <si>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</si>
  <si>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</si>
  <si>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</si>
  <si>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</si>
  <si>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</si>
  <si>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</si>
  <si>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</si>
  <si>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</si>
  <si>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</si>
  <si>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</si>
  <si>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</si>
  <si>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</si>
  <si>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</si>
  <si>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</si>
  <si>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</si>
  <si>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</si>
  <si>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</si>
  <si>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</si>
  <si>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</si>
  <si>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</si>
  <si>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</si>
  <si>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</si>
  <si>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</si>
  <si>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</si>
  <si>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</si>
  <si>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</si>
  <si>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</si>
  <si>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</si>
  <si>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</si>
  <si>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</si>
  <si>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</si>
  <si>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</si>
  <si>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</si>
  <si>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</si>
  <si>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</si>
  <si>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</si>
  <si>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</si>
  <si>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</si>
  <si>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</si>
  <si>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</si>
  <si>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</si>
  <si>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</si>
  <si>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</si>
  <si>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</si>
  <si>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</si>
  <si>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</si>
  <si>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</si>
  <si>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</si>
  <si>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</si>
  <si>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</si>
  <si>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</si>
  <si>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</si>
  <si>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</si>
  <si>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</si>
  <si>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</si>
  <si>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</si>
  <si>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</si>
  <si>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</si>
  <si>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</si>
  <si>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</si>
  <si>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</si>
  <si>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</si>
  <si>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</si>
  <si>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</si>
  <si>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</si>
  <si>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</si>
  <si>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</si>
  <si>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</si>
  <si>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</si>
  <si>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</si>
  <si>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</si>
  <si>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</si>
  <si>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</si>
  <si>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</si>
  <si>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</si>
  <si>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</si>
  <si>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</si>
  <si>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</si>
  <si>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</si>
  <si>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</si>
  <si>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</si>
  <si>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</si>
  <si>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</si>
  <si>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</si>
  <si>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</si>
  <si>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</si>
  <si>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</si>
  <si>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</si>
  <si>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</si>
  <si>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</si>
  <si>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</si>
  <si>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</si>
  <si>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</si>
  <si>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</si>
  <si>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</si>
  <si>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</si>
  <si>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</si>
  <si>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 xml:space="preserve">Anita Dalal                                                                                                                                                                                                                                               </t>
  </si>
  <si>
    <t>AAEPD9039Q</t>
  </si>
  <si>
    <t>Gobind Godia</t>
  </si>
  <si>
    <t>AAMPG8846Q</t>
  </si>
  <si>
    <t xml:space="preserve">Pista Bai                                                                                                                                                                                                                                                 </t>
  </si>
  <si>
    <t>ABOPB1082A</t>
  </si>
  <si>
    <t xml:space="preserve">Rajesh  Shah                                                                                                                                                                                                                                              </t>
  </si>
  <si>
    <t>ANIPS4005N</t>
  </si>
  <si>
    <t>Sunil Jiwanand Jha</t>
  </si>
  <si>
    <t>AFHPJ5612B</t>
  </si>
  <si>
    <t>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</si>
</sst>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7" t="s">
        <v>396</v>
      </c>
      <c r="F6" s="408"/>
      <c r="G6" s="408"/>
      <c r="H6" s="408"/>
      <c r="I6" s="409"/>
    </row>
    <row r="7" spans="4:10" ht="14.4">
      <c r="E7" s="214" t="s">
        <v>397</v>
      </c>
      <c r="F7" s="410" t="s">
        <v>398</v>
      </c>
      <c r="G7" s="411"/>
      <c r="H7" s="411"/>
      <c r="I7" s="412"/>
    </row>
    <row r="8" spans="4:10" ht="14.4">
      <c r="E8" s="214" t="s">
        <v>399</v>
      </c>
      <c r="F8" s="410" t="s">
        <v>400</v>
      </c>
      <c r="G8" s="413"/>
      <c r="H8" s="413"/>
      <c r="I8" s="414"/>
    </row>
    <row r="9" spans="4:10" ht="14.4">
      <c r="E9" s="214" t="s">
        <v>401</v>
      </c>
      <c r="F9" s="410" t="s">
        <v>402</v>
      </c>
      <c r="G9" s="413"/>
      <c r="H9" s="413"/>
      <c r="I9" s="414"/>
    </row>
    <row r="10" spans="4:10" ht="14.4">
      <c r="E10" s="214" t="s">
        <v>403</v>
      </c>
      <c r="F10" s="410" t="s">
        <v>583</v>
      </c>
      <c r="G10" s="413"/>
      <c r="H10" s="413"/>
      <c r="I10" s="414"/>
    </row>
    <row r="11" spans="4:10" ht="14.4">
      <c r="E11" s="214" t="s">
        <v>582</v>
      </c>
      <c r="F11" s="410" t="s">
        <v>431</v>
      </c>
      <c r="G11" s="413"/>
      <c r="H11" s="413"/>
      <c r="I11" s="414"/>
    </row>
    <row r="12" spans="4:10" ht="14.4">
      <c r="E12" s="214" t="s">
        <v>586</v>
      </c>
      <c r="F12" s="410" t="s">
        <v>587</v>
      </c>
      <c r="G12" s="413"/>
      <c r="H12" s="413"/>
      <c r="I12" s="414"/>
    </row>
    <row r="13" spans="4:10" ht="14.4">
      <c r="I13" s="213"/>
    </row>
    <row r="14" spans="4:10" ht="14.4">
      <c r="I14" s="213"/>
    </row>
    <row r="15" spans="4:10" ht="14.4">
      <c r="D15" s="415" t="s">
        <v>404</v>
      </c>
      <c r="E15" s="416"/>
      <c r="F15" s="416"/>
      <c r="G15" s="416"/>
      <c r="H15" s="416"/>
      <c r="I15" s="416"/>
      <c r="J15" s="417"/>
    </row>
    <row r="16" spans="4:10" ht="27.75" customHeight="1">
      <c r="D16" s="418" t="s">
        <v>405</v>
      </c>
      <c r="E16" s="418"/>
      <c r="F16" s="418"/>
      <c r="G16" s="418"/>
      <c r="H16" s="418"/>
      <c r="I16" s="418"/>
      <c r="J16" s="418"/>
    </row>
    <row r="17" spans="4:10" ht="45" customHeight="1">
      <c r="D17" s="419" t="s">
        <v>406</v>
      </c>
      <c r="E17" s="419"/>
      <c r="F17" s="419"/>
      <c r="G17" s="419"/>
      <c r="H17" s="419"/>
      <c r="I17" s="419"/>
      <c r="J17" s="419"/>
    </row>
    <row r="18" spans="4:10" ht="14.4">
      <c r="D18" s="215"/>
      <c r="E18" s="215"/>
      <c r="F18" s="215"/>
      <c r="G18" s="215"/>
      <c r="H18" s="215"/>
      <c r="I18" s="216"/>
      <c r="J18" s="215"/>
    </row>
    <row r="19" spans="4:10" ht="14.4">
      <c r="I19" s="213"/>
    </row>
    <row r="20" spans="4:10" ht="15.6">
      <c r="D20" s="383" t="s">
        <v>407</v>
      </c>
      <c r="E20" s="384"/>
      <c r="F20" s="384"/>
      <c r="G20" s="384"/>
      <c r="H20" s="384"/>
      <c r="I20" s="384"/>
      <c r="J20" s="385"/>
    </row>
    <row r="21" spans="4:10" ht="18" customHeight="1">
      <c r="D21" s="392" t="s">
        <v>408</v>
      </c>
      <c r="E21" s="420"/>
      <c r="F21" s="420"/>
      <c r="G21" s="420"/>
      <c r="H21" s="420"/>
      <c r="I21" s="420"/>
      <c r="J21" s="421"/>
    </row>
    <row r="22" spans="4:10" ht="16.5" customHeight="1">
      <c r="D22" s="422" t="s">
        <v>409</v>
      </c>
      <c r="E22" s="423"/>
      <c r="F22" s="423"/>
      <c r="G22" s="423"/>
      <c r="H22" s="423"/>
      <c r="I22" s="423"/>
      <c r="J22" s="424"/>
    </row>
    <row r="23" spans="4:10" ht="16.5" customHeight="1">
      <c r="D23" s="404" t="s">
        <v>410</v>
      </c>
      <c r="E23" s="405"/>
      <c r="F23" s="405"/>
      <c r="G23" s="405"/>
      <c r="H23" s="405"/>
      <c r="I23" s="405"/>
      <c r="J23" s="406"/>
    </row>
    <row r="24" spans="4:10" ht="18.75" customHeight="1">
      <c r="D24" s="404" t="s">
        <v>411</v>
      </c>
      <c r="E24" s="405"/>
      <c r="F24" s="405"/>
      <c r="G24" s="405"/>
      <c r="H24" s="405"/>
      <c r="I24" s="405"/>
      <c r="J24" s="406"/>
    </row>
    <row r="25" spans="4:10" ht="28.5" customHeight="1">
      <c r="D25" s="425" t="s">
        <v>412</v>
      </c>
      <c r="E25" s="426"/>
      <c r="F25" s="426"/>
      <c r="G25" s="426"/>
      <c r="H25" s="426"/>
      <c r="I25" s="426"/>
      <c r="J25" s="427"/>
    </row>
    <row r="26" spans="4:10" ht="14.4">
      <c r="I26" s="213"/>
    </row>
    <row r="27" spans="4:10" ht="14.4">
      <c r="I27" s="213"/>
    </row>
    <row r="28" spans="4:10" ht="15.6">
      <c r="D28" s="398" t="s">
        <v>413</v>
      </c>
      <c r="E28" s="399"/>
      <c r="F28" s="399"/>
      <c r="G28" s="399"/>
      <c r="H28" s="399"/>
      <c r="I28" s="399"/>
      <c r="J28" s="400"/>
    </row>
    <row r="29" spans="4:10" ht="14.4">
      <c r="D29" s="217">
        <v>1</v>
      </c>
      <c r="E29" s="431" t="s">
        <v>414</v>
      </c>
      <c r="F29" s="432"/>
      <c r="G29" s="432"/>
      <c r="H29" s="432"/>
      <c r="I29" s="432"/>
      <c r="J29" s="220" t="s">
        <v>415</v>
      </c>
    </row>
    <row r="30" spans="4:10" ht="14.4">
      <c r="D30" s="217">
        <v>2</v>
      </c>
      <c r="E30" s="431" t="s">
        <v>432</v>
      </c>
      <c r="F30" s="432"/>
      <c r="G30" s="432"/>
      <c r="H30" s="432"/>
      <c r="I30" s="432"/>
      <c r="J30" s="220" t="s">
        <v>432</v>
      </c>
    </row>
    <row r="31" spans="4:10" ht="14.4">
      <c r="D31" s="217">
        <v>3</v>
      </c>
      <c r="E31" s="431" t="s">
        <v>433</v>
      </c>
      <c r="F31" s="432"/>
      <c r="G31" s="432"/>
      <c r="H31" s="432"/>
      <c r="I31" s="432"/>
      <c r="J31" s="220" t="s">
        <v>433</v>
      </c>
    </row>
    <row r="32" spans="4:10" ht="14.4">
      <c r="D32" s="217">
        <v>4</v>
      </c>
      <c r="E32" s="431" t="s">
        <v>434</v>
      </c>
      <c r="F32" s="432"/>
      <c r="G32" s="432"/>
      <c r="H32" s="432"/>
      <c r="I32" s="432"/>
      <c r="J32" s="220" t="s">
        <v>434</v>
      </c>
    </row>
    <row r="33" spans="4:10" ht="14.4">
      <c r="D33" s="217">
        <v>5</v>
      </c>
      <c r="E33" s="431" t="s">
        <v>848</v>
      </c>
      <c r="F33" s="432"/>
      <c r="G33" s="432"/>
      <c r="H33" s="432"/>
      <c r="I33" s="432"/>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83" t="s">
        <v>580</v>
      </c>
      <c r="E36" s="384"/>
      <c r="F36" s="384"/>
      <c r="G36" s="384"/>
      <c r="H36" s="384"/>
      <c r="I36" s="384"/>
      <c r="J36" s="385"/>
    </row>
    <row r="37" spans="4:10" ht="30" customHeight="1">
      <c r="D37" s="433" t="s">
        <v>581</v>
      </c>
      <c r="E37" s="434"/>
      <c r="F37" s="434"/>
      <c r="G37" s="434"/>
      <c r="H37" s="434"/>
      <c r="I37" s="434"/>
      <c r="J37" s="435"/>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83" t="s">
        <v>584</v>
      </c>
      <c r="E41" s="384"/>
      <c r="F41" s="384"/>
      <c r="G41" s="384"/>
      <c r="H41" s="384"/>
      <c r="I41" s="384"/>
      <c r="J41" s="385"/>
    </row>
    <row r="42" spans="4:10" ht="60" customHeight="1">
      <c r="D42" s="386" t="s">
        <v>435</v>
      </c>
      <c r="E42" s="387"/>
      <c r="F42" s="387"/>
      <c r="G42" s="387"/>
      <c r="H42" s="387"/>
      <c r="I42" s="387"/>
      <c r="J42" s="388"/>
    </row>
    <row r="43" spans="4:10" ht="49.5" customHeight="1">
      <c r="D43" s="389" t="s">
        <v>416</v>
      </c>
      <c r="E43" s="390"/>
      <c r="F43" s="390"/>
      <c r="G43" s="390"/>
      <c r="H43" s="390"/>
      <c r="I43" s="390"/>
      <c r="J43" s="391"/>
    </row>
    <row r="44" spans="4:10" ht="53.25" customHeight="1">
      <c r="D44" s="389" t="s">
        <v>417</v>
      </c>
      <c r="E44" s="390"/>
      <c r="F44" s="390"/>
      <c r="G44" s="390"/>
      <c r="H44" s="390"/>
      <c r="I44" s="390"/>
      <c r="J44" s="391"/>
    </row>
    <row r="45" spans="4:10" ht="30" customHeight="1">
      <c r="D45" s="392" t="s">
        <v>418</v>
      </c>
      <c r="E45" s="393"/>
      <c r="F45" s="393"/>
      <c r="G45" s="393"/>
      <c r="H45" s="393"/>
      <c r="I45" s="393"/>
      <c r="J45" s="394"/>
    </row>
    <row r="46" spans="4:10" ht="56.25" customHeight="1">
      <c r="D46" s="395" t="s">
        <v>419</v>
      </c>
      <c r="E46" s="396"/>
      <c r="F46" s="396"/>
      <c r="G46" s="396"/>
      <c r="H46" s="396"/>
      <c r="I46" s="396"/>
      <c r="J46" s="397"/>
    </row>
    <row r="47" spans="4:10" ht="84.75" customHeight="1">
      <c r="D47" s="395" t="s">
        <v>420</v>
      </c>
      <c r="E47" s="396"/>
      <c r="F47" s="396"/>
      <c r="G47" s="396"/>
      <c r="H47" s="396"/>
      <c r="I47" s="396"/>
      <c r="J47" s="397"/>
    </row>
    <row r="48" spans="4:10" ht="61.5" customHeight="1">
      <c r="D48" s="428" t="s">
        <v>421</v>
      </c>
      <c r="E48" s="429"/>
      <c r="F48" s="429"/>
      <c r="G48" s="429"/>
      <c r="H48" s="429"/>
      <c r="I48" s="429"/>
      <c r="J48" s="430"/>
    </row>
    <row r="49" spans="4:10" ht="14.4">
      <c r="I49" s="213"/>
    </row>
    <row r="50" spans="4:10" ht="14.4">
      <c r="I50" s="213"/>
    </row>
    <row r="51" spans="4:10" ht="15.6">
      <c r="D51" s="398" t="s">
        <v>585</v>
      </c>
      <c r="E51" s="399"/>
      <c r="F51" s="399"/>
      <c r="G51" s="399"/>
      <c r="H51" s="399"/>
      <c r="I51" s="399"/>
      <c r="J51" s="400"/>
    </row>
    <row r="52" spans="4:10" ht="20.100000000000001" customHeight="1">
      <c r="D52" s="382" t="s">
        <v>422</v>
      </c>
      <c r="E52" s="382"/>
      <c r="F52" s="382"/>
      <c r="G52" s="382"/>
      <c r="H52" s="382"/>
      <c r="I52" s="382"/>
      <c r="J52" s="382"/>
    </row>
    <row r="53" spans="4:10" ht="20.100000000000001" customHeight="1">
      <c r="D53" s="382" t="s">
        <v>423</v>
      </c>
      <c r="E53" s="382"/>
      <c r="F53" s="382"/>
      <c r="G53" s="382"/>
      <c r="H53" s="382"/>
      <c r="I53" s="382"/>
      <c r="J53" s="382"/>
    </row>
    <row r="54" spans="4:10" ht="20.100000000000001" customHeight="1">
      <c r="D54" s="382" t="s">
        <v>424</v>
      </c>
      <c r="E54" s="382"/>
      <c r="F54" s="382"/>
      <c r="G54" s="382"/>
      <c r="H54" s="382"/>
      <c r="I54" s="382"/>
      <c r="J54" s="382"/>
    </row>
    <row r="55" spans="4:10" ht="42" customHeight="1">
      <c r="D55" s="382" t="s">
        <v>425</v>
      </c>
      <c r="E55" s="382"/>
      <c r="F55" s="382"/>
      <c r="G55" s="382"/>
      <c r="H55" s="382"/>
      <c r="I55" s="382"/>
      <c r="J55" s="382"/>
    </row>
    <row r="56" spans="4:10" ht="38.25" customHeight="1">
      <c r="D56" s="382" t="s">
        <v>426</v>
      </c>
      <c r="E56" s="382"/>
      <c r="F56" s="382"/>
      <c r="G56" s="382"/>
      <c r="H56" s="382"/>
      <c r="I56" s="382"/>
      <c r="J56" s="382"/>
    </row>
    <row r="57" spans="4:10" ht="38.25" customHeight="1">
      <c r="D57" s="402" t="s">
        <v>427</v>
      </c>
      <c r="E57" s="382"/>
      <c r="F57" s="382"/>
      <c r="G57" s="382"/>
      <c r="H57" s="382"/>
      <c r="I57" s="382"/>
      <c r="J57" s="382"/>
    </row>
    <row r="58" spans="4:10" ht="38.25" customHeight="1">
      <c r="D58" s="402" t="s">
        <v>428</v>
      </c>
      <c r="E58" s="382"/>
      <c r="F58" s="382"/>
      <c r="G58" s="382"/>
      <c r="H58" s="382"/>
      <c r="I58" s="382"/>
      <c r="J58" s="382"/>
    </row>
    <row r="59" spans="4:10" ht="25.5" customHeight="1">
      <c r="D59" s="403" t="s">
        <v>429</v>
      </c>
      <c r="E59" s="401"/>
      <c r="F59" s="401"/>
      <c r="G59" s="401"/>
      <c r="H59" s="401"/>
      <c r="I59" s="401"/>
      <c r="J59" s="401"/>
    </row>
    <row r="60" spans="4:10" ht="27.75" customHeight="1">
      <c r="D60" s="401" t="s">
        <v>430</v>
      </c>
      <c r="E60" s="401"/>
      <c r="F60" s="401"/>
      <c r="G60" s="401"/>
      <c r="H60" s="401"/>
      <c r="I60" s="401"/>
      <c r="J60" s="401"/>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53"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53"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2: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2: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53"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53"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7" t="s">
        <v>90</v>
      </c>
      <c r="F5" s="438"/>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894</v>
      </c>
      <c r="R14" s="206"/>
    </row>
    <row r="15" spans="5:24" ht="36.75" customHeight="1">
      <c r="E15" s="16" t="s">
        <v>92</v>
      </c>
      <c r="F15" s="367"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6"/>
      <c r="F18" s="436"/>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8" t="s">
        <v>104</v>
      </c>
      <c r="H9" s="368" t="s">
        <v>104</v>
      </c>
      <c r="I9" s="368" t="s">
        <v>104</v>
      </c>
      <c r="M9">
        <v>1</v>
      </c>
      <c r="N9">
        <v>1</v>
      </c>
      <c r="O9">
        <v>1</v>
      </c>
      <c r="P9">
        <v>1</v>
      </c>
      <c r="R9" t="s">
        <v>495</v>
      </c>
      <c r="S9" t="s">
        <v>496</v>
      </c>
      <c r="T9" t="s">
        <v>497</v>
      </c>
      <c r="U9" t="s">
        <v>498</v>
      </c>
    </row>
    <row r="10" spans="1:21" ht="20.100000000000001"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1:21" ht="20.100000000000001" customHeight="1">
      <c r="D11" s="23">
        <v>3</v>
      </c>
      <c r="E11" s="267" t="s">
        <v>110</v>
      </c>
      <c r="F11" s="172" t="s">
        <v>104</v>
      </c>
      <c r="G11" s="369" t="s">
        <v>104</v>
      </c>
      <c r="H11" s="369" t="s">
        <v>104</v>
      </c>
      <c r="I11" s="369" t="s">
        <v>104</v>
      </c>
      <c r="M11">
        <v>1</v>
      </c>
      <c r="N11">
        <v>1</v>
      </c>
      <c r="O11">
        <v>1</v>
      </c>
      <c r="P11">
        <v>1</v>
      </c>
      <c r="R11" t="s">
        <v>503</v>
      </c>
      <c r="S11" t="s">
        <v>504</v>
      </c>
      <c r="T11" t="s">
        <v>505</v>
      </c>
      <c r="U11" t="s">
        <v>506</v>
      </c>
    </row>
    <row r="12" spans="1:21" ht="28.8">
      <c r="D12" s="23">
        <v>4</v>
      </c>
      <c r="E12" s="267" t="s">
        <v>111</v>
      </c>
      <c r="F12" s="172" t="s">
        <v>104</v>
      </c>
      <c r="G12" s="369" t="s">
        <v>104</v>
      </c>
      <c r="H12" s="369" t="s">
        <v>104</v>
      </c>
      <c r="I12" s="369" t="s">
        <v>104</v>
      </c>
      <c r="M12">
        <v>1</v>
      </c>
      <c r="N12">
        <v>1</v>
      </c>
      <c r="O12">
        <v>1</v>
      </c>
      <c r="P12">
        <v>1</v>
      </c>
      <c r="R12" t="s">
        <v>507</v>
      </c>
      <c r="S12" t="s">
        <v>508</v>
      </c>
      <c r="T12" t="s">
        <v>509</v>
      </c>
      <c r="U12" t="s">
        <v>510</v>
      </c>
    </row>
    <row r="13" spans="1: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9"/>
      <c r="H16" s="440"/>
      <c r="I16" s="441"/>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57"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57" ht="43.2">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57"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57" ht="43.2">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12"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2" t="s">
        <v>132</v>
      </c>
      <c r="F10" s="442" t="s">
        <v>133</v>
      </c>
      <c r="G10" s="442" t="s">
        <v>2</v>
      </c>
      <c r="H10" s="442" t="s">
        <v>3</v>
      </c>
      <c r="I10" s="442" t="s">
        <v>4</v>
      </c>
      <c r="J10" s="442" t="s">
        <v>5</v>
      </c>
      <c r="K10" s="442" t="s">
        <v>6</v>
      </c>
      <c r="L10" s="442" t="s">
        <v>7</v>
      </c>
      <c r="M10" s="457" t="s">
        <v>134</v>
      </c>
      <c r="N10" s="458"/>
      <c r="O10" s="458"/>
      <c r="P10" s="459"/>
      <c r="Q10" s="442" t="s">
        <v>9</v>
      </c>
      <c r="R10" s="460" t="s">
        <v>447</v>
      </c>
      <c r="S10" s="442" t="s">
        <v>116</v>
      </c>
      <c r="T10" s="442" t="s">
        <v>11</v>
      </c>
      <c r="U10" s="444" t="s">
        <v>12</v>
      </c>
      <c r="V10" s="445"/>
      <c r="W10" s="444" t="s">
        <v>13</v>
      </c>
      <c r="X10" s="445"/>
      <c r="Y10" s="442" t="s">
        <v>14</v>
      </c>
      <c r="Z10" s="454" t="s">
        <v>708</v>
      </c>
      <c r="AA10" s="455"/>
      <c r="AB10" s="456"/>
    </row>
    <row r="11" spans="5:28" ht="24" customHeight="1">
      <c r="E11" s="443"/>
      <c r="F11" s="443"/>
      <c r="G11" s="443"/>
      <c r="H11" s="443"/>
      <c r="I11" s="443"/>
      <c r="J11" s="443"/>
      <c r="K11" s="443"/>
      <c r="L11" s="443"/>
      <c r="M11" s="454" t="s">
        <v>328</v>
      </c>
      <c r="N11" s="455"/>
      <c r="O11" s="456"/>
      <c r="P11" s="443" t="s">
        <v>135</v>
      </c>
      <c r="Q11" s="443"/>
      <c r="R11" s="460"/>
      <c r="S11" s="443"/>
      <c r="T11" s="443"/>
      <c r="U11" s="446"/>
      <c r="V11" s="447"/>
      <c r="W11" s="446"/>
      <c r="X11" s="447"/>
      <c r="Y11" s="443"/>
      <c r="Z11" s="454" t="s">
        <v>709</v>
      </c>
      <c r="AA11" s="455"/>
      <c r="AB11" s="456"/>
    </row>
    <row r="12" spans="5:28" ht="79.5" customHeight="1">
      <c r="E12" s="443"/>
      <c r="F12" s="443"/>
      <c r="G12" s="443"/>
      <c r="H12" s="443"/>
      <c r="I12" s="443"/>
      <c r="J12" s="443"/>
      <c r="K12" s="443"/>
      <c r="L12" s="443"/>
      <c r="M12" s="27" t="s">
        <v>17</v>
      </c>
      <c r="N12" s="55" t="s">
        <v>18</v>
      </c>
      <c r="O12" s="55" t="s">
        <v>19</v>
      </c>
      <c r="P12" s="443"/>
      <c r="Q12" s="443"/>
      <c r="R12" s="442"/>
      <c r="S12" s="443"/>
      <c r="T12" s="443"/>
      <c r="U12" s="27" t="s">
        <v>20</v>
      </c>
      <c r="V12" s="27" t="s">
        <v>21</v>
      </c>
      <c r="W12" s="27" t="s">
        <v>20</v>
      </c>
      <c r="X12" s="27" t="s">
        <v>21</v>
      </c>
      <c r="Y12" s="443"/>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4.41</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3971</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3516339</v>
      </c>
      <c r="N14" s="119" t="str">
        <f>+IFERROR(IF(COUNT('Shareholding Pattern'!O71),('Shareholding Pattern'!O71),""),"")</f>
        <v/>
      </c>
      <c r="O14" s="119">
        <f>+IFERROR(IF(COUNT('Shareholding Pattern'!P71),('Shareholding Pattern'!P71),""),"")</f>
        <v>3516339</v>
      </c>
      <c r="P14" s="160">
        <f>+IFERROR(IF(COUNT('Shareholding Pattern'!Q71),('Shareholding Pattern'!Q71),""),"")</f>
        <v>95.59</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3980</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3678506</v>
      </c>
      <c r="N18" s="297" t="str">
        <f>+IFERROR(IF(COUNT('Shareholding Pattern'!O79),('Shareholding Pattern'!O79),""),"")</f>
        <v/>
      </c>
      <c r="O18" s="297">
        <f>+IFERROR(IF(COUNT('Shareholding Pattern'!P79),('Shareholding Pattern'!P79),""),"")</f>
        <v>3678506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E12" sqref="E12"/>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4" t="s">
        <v>884</v>
      </c>
      <c r="G15" s="374" t="s">
        <v>885</v>
      </c>
      <c r="H15" s="374">
        <v>40000</v>
      </c>
      <c r="I15" s="38"/>
      <c r="J15" s="38"/>
      <c r="K15" s="376">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6" t="str">
        <f>+IFERROR(IF(COUNT(Q15:R15),ROUND(SUM(Q15:R15),0),""),"")</f>
        <v/>
      </c>
      <c r="T15" s="14">
        <f>+IFERROR(IF(COUNT(K15,S15),ROUND(SUM(S15,K15)/SUM('Shareholding Pattern'!$L$78,'Shareholding Pattern'!$T$78)*100,2),""),"")</f>
        <v>1.0900000000000001</v>
      </c>
      <c r="U15" s="38"/>
      <c r="V15" s="14" t="str">
        <f>+IFERROR(IF(COUNT(U15),ROUND(SUM(U15)/SUM(K15)*100,2),""),0)</f>
        <v/>
      </c>
      <c r="W15" s="374">
        <v>40000</v>
      </c>
      <c r="X15" s="228"/>
      <c r="Y15" s="38">
        <v>0</v>
      </c>
      <c r="Z15" s="38">
        <v>0</v>
      </c>
      <c r="AA15" s="38">
        <v>0</v>
      </c>
      <c r="AB15" s="10"/>
      <c r="AC15" s="10" t="e">
        <f>SUM(#REF!)</f>
        <v>#REF!</v>
      </c>
    </row>
    <row r="16" spans="5:29" ht="24.9" customHeight="1">
      <c r="E16" s="53">
        <v>2</v>
      </c>
      <c r="F16" s="374" t="s">
        <v>886</v>
      </c>
      <c r="G16" s="379" t="s">
        <v>887</v>
      </c>
      <c r="H16" s="374">
        <v>38617</v>
      </c>
      <c r="I16" s="38"/>
      <c r="J16" s="38"/>
      <c r="K16" s="376">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6"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4" t="s">
        <v>888</v>
      </c>
      <c r="G17" s="374" t="s">
        <v>889</v>
      </c>
      <c r="H17" s="374">
        <v>42294</v>
      </c>
      <c r="I17" s="38"/>
      <c r="J17" s="38"/>
      <c r="K17" s="376">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6" t="str">
        <f>+IFERROR(IF(COUNT(Q17:R17),ROUND(SUM(Q17:R17),0),""),"")</f>
        <v/>
      </c>
      <c r="T17" s="14">
        <f>+IFERROR(IF(COUNT(K17,S17),ROUND(SUM(S17,K17)/SUM('Shareholding Pattern'!$L$78,'Shareholding Pattern'!$T$78)*100,2),""),"")</f>
        <v>1.1499999999999999</v>
      </c>
      <c r="U17" s="38"/>
      <c r="V17" s="14" t="str">
        <f>+IFERROR(IF(COUNT(U17),ROUND(SUM(U17)/SUM(K17)*100,2),""),0)</f>
        <v/>
      </c>
      <c r="W17" s="374">
        <v>42294</v>
      </c>
      <c r="X17" s="228"/>
      <c r="Y17" s="38">
        <v>0</v>
      </c>
      <c r="Z17" s="38">
        <v>0</v>
      </c>
      <c r="AA17" s="38">
        <v>0</v>
      </c>
      <c r="AB17" s="10"/>
      <c r="AC17" s="10" t="e">
        <f>SUM(#REF!)</f>
        <v>#REF!</v>
      </c>
    </row>
    <row r="18" spans="5:29" ht="24.9" customHeight="1">
      <c r="E18" s="53">
        <v>4</v>
      </c>
      <c r="F18" s="374" t="s">
        <v>890</v>
      </c>
      <c r="G18" s="374" t="s">
        <v>891</v>
      </c>
      <c r="H18" s="374">
        <v>73085</v>
      </c>
      <c r="I18" s="38"/>
      <c r="J18" s="38"/>
      <c r="K18" s="376">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1.99</v>
      </c>
      <c r="Q18" s="38"/>
      <c r="R18" s="38"/>
      <c r="S18" s="376" t="str">
        <f>+IFERROR(IF(COUNT(Q18:R18),ROUND(SUM(Q18:R18),0),""),"")</f>
        <v/>
      </c>
      <c r="T18" s="14">
        <f>+IFERROR(IF(COUNT(K18,S18),ROUND(SUM(S18,K18)/SUM('Shareholding Pattern'!$L$78,'Shareholding Pattern'!$T$78)*100,2),""),"")</f>
        <v>1.99</v>
      </c>
      <c r="U18" s="38"/>
      <c r="V18" s="14" t="str">
        <f>+IFERROR(IF(COUNT(U18),ROUND(SUM(U18)/SUM(K18)*100,2),""),0)</f>
        <v/>
      </c>
      <c r="W18" s="374">
        <v>73085</v>
      </c>
      <c r="X18" s="228"/>
      <c r="Y18" s="38">
        <v>0</v>
      </c>
      <c r="Z18" s="38">
        <v>0</v>
      </c>
      <c r="AA18" s="38">
        <v>0</v>
      </c>
      <c r="AB18" s="10"/>
      <c r="AC18" s="10" t="e">
        <f>SUM(#REF!)</f>
        <v>#REF!</v>
      </c>
    </row>
    <row r="19" spans="5:29" ht="24.9" customHeight="1">
      <c r="E19" s="53">
        <v>5</v>
      </c>
      <c r="F19" s="374" t="s">
        <v>892</v>
      </c>
      <c r="G19" s="381" t="s">
        <v>893</v>
      </c>
      <c r="H19" s="374">
        <v>38383</v>
      </c>
      <c r="I19" s="38"/>
      <c r="J19" s="38"/>
      <c r="K19" s="376">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6"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6.32</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password="F884"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70" activePane="bottomRight" state="frozen"/>
      <selection activeCell="C7" sqref="C7"/>
      <selection pane="topRight" activeCell="F7" sqref="F7"/>
      <selection pane="bottomLeft" activeCell="C12" sqref="C12"/>
      <selection pane="bottomRight" activeCell="E52" sqref="E52"/>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518" t="s">
        <v>115</v>
      </c>
      <c r="F9" s="513" t="s">
        <v>0</v>
      </c>
      <c r="G9" s="514"/>
      <c r="H9" s="490" t="s">
        <v>2</v>
      </c>
      <c r="I9" s="490" t="s">
        <v>3</v>
      </c>
      <c r="J9" s="490" t="s">
        <v>4</v>
      </c>
      <c r="K9" s="443" t="s">
        <v>5</v>
      </c>
      <c r="L9" s="443" t="s">
        <v>6</v>
      </c>
      <c r="M9" s="489" t="s">
        <v>7</v>
      </c>
      <c r="N9" s="454" t="s">
        <v>8</v>
      </c>
      <c r="O9" s="455"/>
      <c r="P9" s="455"/>
      <c r="Q9" s="456"/>
      <c r="R9" s="490" t="s">
        <v>9</v>
      </c>
      <c r="S9" s="497" t="s">
        <v>447</v>
      </c>
      <c r="T9" s="490" t="s">
        <v>116</v>
      </c>
      <c r="U9" s="506" t="s">
        <v>11</v>
      </c>
      <c r="V9" s="443" t="s">
        <v>12</v>
      </c>
      <c r="W9" s="443"/>
      <c r="X9" s="443" t="s">
        <v>13</v>
      </c>
      <c r="Y9" s="443"/>
      <c r="Z9" s="490" t="s">
        <v>14</v>
      </c>
      <c r="AA9" s="475" t="s">
        <v>708</v>
      </c>
      <c r="AB9" s="476"/>
      <c r="AC9" s="477"/>
    </row>
    <row r="10" spans="5:58" ht="28.5" customHeight="1">
      <c r="E10" s="519"/>
      <c r="F10" s="515"/>
      <c r="G10" s="516"/>
      <c r="H10" s="490"/>
      <c r="I10" s="490"/>
      <c r="J10" s="490"/>
      <c r="K10" s="443"/>
      <c r="L10" s="443"/>
      <c r="M10" s="489"/>
      <c r="N10" s="454" t="s">
        <v>15</v>
      </c>
      <c r="O10" s="455"/>
      <c r="P10" s="456"/>
      <c r="Q10" s="489" t="s">
        <v>16</v>
      </c>
      <c r="R10" s="490"/>
      <c r="S10" s="498"/>
      <c r="T10" s="490"/>
      <c r="U10" s="506"/>
      <c r="V10" s="443"/>
      <c r="W10" s="443"/>
      <c r="X10" s="443"/>
      <c r="Y10" s="443"/>
      <c r="Z10" s="490"/>
      <c r="AA10" s="454" t="s">
        <v>709</v>
      </c>
      <c r="AB10" s="455"/>
      <c r="AC10" s="456"/>
    </row>
    <row r="11" spans="5:58" ht="113.25" customHeight="1">
      <c r="E11" s="520"/>
      <c r="F11" s="444"/>
      <c r="G11" s="445"/>
      <c r="H11" s="490"/>
      <c r="I11" s="490"/>
      <c r="J11" s="490"/>
      <c r="K11" s="443"/>
      <c r="L11" s="443"/>
      <c r="M11" s="489"/>
      <c r="N11" s="55" t="s">
        <v>17</v>
      </c>
      <c r="O11" s="55" t="s">
        <v>18</v>
      </c>
      <c r="P11" s="122" t="s">
        <v>19</v>
      </c>
      <c r="Q11" s="489"/>
      <c r="R11" s="490"/>
      <c r="S11" s="499"/>
      <c r="T11" s="490"/>
      <c r="U11" s="506"/>
      <c r="V11" s="55" t="s">
        <v>20</v>
      </c>
      <c r="W11" s="55" t="s">
        <v>21</v>
      </c>
      <c r="X11" s="122" t="s">
        <v>20</v>
      </c>
      <c r="Y11" s="55" t="s">
        <v>21</v>
      </c>
      <c r="Z11" s="490"/>
      <c r="AA11" s="55" t="s">
        <v>710</v>
      </c>
      <c r="AB11" s="55" t="s">
        <v>711</v>
      </c>
      <c r="AC11" s="55" t="s">
        <v>712</v>
      </c>
    </row>
    <row r="12" spans="5:58" ht="18.75" customHeight="1">
      <c r="E12" s="98" t="s">
        <v>22</v>
      </c>
      <c r="F12" s="478" t="s">
        <v>23</v>
      </c>
      <c r="G12" s="479"/>
      <c r="H12" s="479"/>
      <c r="I12" s="479"/>
      <c r="J12" s="479"/>
      <c r="K12" s="479"/>
      <c r="L12" s="479"/>
      <c r="M12" s="479"/>
      <c r="N12" s="479"/>
      <c r="O12" s="479"/>
      <c r="P12" s="479"/>
      <c r="Q12" s="479"/>
      <c r="R12" s="479"/>
      <c r="S12" s="479"/>
      <c r="T12" s="479"/>
      <c r="U12" s="479"/>
      <c r="V12" s="479"/>
      <c r="W12" s="479"/>
      <c r="X12" s="479"/>
      <c r="Y12" s="479"/>
      <c r="Z12" s="479"/>
      <c r="AA12" s="479"/>
      <c r="AB12" s="479"/>
      <c r="AC12" s="480"/>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4.41</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463"/>
      <c r="AB14" s="464"/>
      <c r="AC14" s="465"/>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66"/>
      <c r="AB15" s="467"/>
      <c r="AC15" s="468"/>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66"/>
      <c r="AB16" s="467"/>
      <c r="AC16" s="468"/>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66"/>
      <c r="AB17" s="467"/>
      <c r="AC17" s="468"/>
      <c r="AH17" t="s">
        <v>286</v>
      </c>
      <c r="AR17" t="s">
        <v>169</v>
      </c>
      <c r="AX17" t="s">
        <v>286</v>
      </c>
      <c r="AZ17" t="s">
        <v>332</v>
      </c>
      <c r="BF17" t="s">
        <v>315</v>
      </c>
    </row>
    <row r="18" spans="5:58" ht="20.100000000000001" customHeight="1">
      <c r="E18" s="487" t="s">
        <v>35</v>
      </c>
      <c r="F18" s="487"/>
      <c r="G18" s="487"/>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4.41</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69"/>
      <c r="AB18" s="470"/>
      <c r="AC18" s="471"/>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69"/>
      <c r="AB19" s="470"/>
      <c r="AC19" s="471"/>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66"/>
      <c r="AB20" s="467"/>
      <c r="AC20" s="468"/>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66"/>
      <c r="AB21" s="467"/>
      <c r="AC21" s="468"/>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66"/>
      <c r="AB22" s="467"/>
      <c r="AC22" s="468"/>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66"/>
      <c r="AB23" s="467"/>
      <c r="AC23" s="468"/>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66"/>
      <c r="AB24" s="467"/>
      <c r="AC24" s="468"/>
      <c r="AH24" t="s">
        <v>289</v>
      </c>
      <c r="AR24" t="s">
        <v>175</v>
      </c>
    </row>
    <row r="25" spans="5:58" ht="20.100000000000001" customHeight="1">
      <c r="E25" s="487" t="s">
        <v>43</v>
      </c>
      <c r="F25" s="487"/>
      <c r="G25" s="487"/>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69"/>
      <c r="AB25" s="470"/>
      <c r="AC25" s="471"/>
      <c r="AR25" t="s">
        <v>176</v>
      </c>
    </row>
    <row r="26" spans="5:58" ht="36.75" customHeight="1">
      <c r="E26" s="488" t="s">
        <v>88</v>
      </c>
      <c r="F26" s="488"/>
      <c r="G26" s="488"/>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4.41</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472"/>
      <c r="AB26" s="473"/>
      <c r="AC26" s="474"/>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481" t="s">
        <v>655</v>
      </c>
      <c r="G29" s="482"/>
      <c r="H29" s="482"/>
      <c r="I29" s="482"/>
      <c r="J29" s="482"/>
      <c r="K29" s="482"/>
      <c r="L29" s="482"/>
      <c r="M29" s="482"/>
      <c r="N29" s="482"/>
      <c r="O29" s="482"/>
      <c r="P29" s="482"/>
      <c r="Q29" s="482"/>
      <c r="R29" s="482"/>
      <c r="S29" s="482"/>
      <c r="T29" s="482"/>
      <c r="U29" s="482"/>
      <c r="V29" s="482"/>
      <c r="W29" s="482"/>
      <c r="X29" s="482"/>
      <c r="Y29" s="482"/>
      <c r="Z29" s="482"/>
      <c r="AA29" s="482"/>
      <c r="AB29" s="482"/>
      <c r="AC29" s="483"/>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1"/>
      <c r="Y30" s="492"/>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3"/>
      <c r="Y31" s="494"/>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3"/>
      <c r="Y32" s="494"/>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3"/>
      <c r="Y33" s="494"/>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3"/>
      <c r="Y34" s="494"/>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3"/>
      <c r="Y35" s="494"/>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3"/>
      <c r="Y36" s="494"/>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3"/>
      <c r="Y37" s="494"/>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3"/>
      <c r="Y38" s="494"/>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3"/>
      <c r="Y39" s="494"/>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3"/>
      <c r="Y40" s="494"/>
      <c r="Z40" s="240"/>
      <c r="AA40" s="240"/>
      <c r="AB40" s="240"/>
      <c r="AC40" s="240"/>
      <c r="AH40" t="s">
        <v>297</v>
      </c>
      <c r="AR40" t="s">
        <v>723</v>
      </c>
      <c r="AX40" t="s">
        <v>297</v>
      </c>
      <c r="AZ40" t="s">
        <v>753</v>
      </c>
      <c r="BF40" t="s">
        <v>751</v>
      </c>
    </row>
    <row r="41" spans="5:58" ht="20.100000000000001" customHeight="1">
      <c r="E41" s="487" t="s">
        <v>56</v>
      </c>
      <c r="F41" s="487"/>
      <c r="G41" s="487"/>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5"/>
      <c r="Y41" s="496"/>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84" t="s">
        <v>656</v>
      </c>
      <c r="G42" s="485"/>
      <c r="H42" s="485"/>
      <c r="I42" s="485"/>
      <c r="J42" s="485"/>
      <c r="K42" s="485"/>
      <c r="L42" s="485"/>
      <c r="M42" s="485"/>
      <c r="N42" s="485"/>
      <c r="O42" s="485"/>
      <c r="P42" s="485"/>
      <c r="Q42" s="485"/>
      <c r="R42" s="485"/>
      <c r="S42" s="485"/>
      <c r="T42" s="485"/>
      <c r="U42" s="485"/>
      <c r="V42" s="485"/>
      <c r="W42" s="485"/>
      <c r="X42" s="485"/>
      <c r="Y42" s="485"/>
      <c r="Z42" s="485"/>
      <c r="AA42" s="485"/>
      <c r="AB42" s="485"/>
      <c r="AC42" s="486"/>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1"/>
      <c r="Y43" s="492"/>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3"/>
      <c r="Y44" s="494"/>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3"/>
      <c r="Y45" s="494"/>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3"/>
      <c r="Y46" s="494"/>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3"/>
      <c r="Y47" s="494"/>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3"/>
      <c r="Y48" s="494"/>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3"/>
      <c r="Y49" s="494"/>
      <c r="Z49" s="240"/>
      <c r="AA49" s="240"/>
      <c r="AB49" s="240"/>
      <c r="AC49" s="240"/>
      <c r="AH49" t="s">
        <v>828</v>
      </c>
      <c r="AR49" t="s">
        <v>728</v>
      </c>
      <c r="AX49" t="s">
        <v>828</v>
      </c>
      <c r="AZ49" t="s">
        <v>765</v>
      </c>
      <c r="BF49" t="s">
        <v>764</v>
      </c>
    </row>
    <row r="50" spans="5:58" ht="20.100000000000001" customHeight="1">
      <c r="E50" s="487" t="s">
        <v>60</v>
      </c>
      <c r="F50" s="487"/>
      <c r="G50" s="487"/>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5"/>
      <c r="Y50" s="496"/>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84" t="s">
        <v>659</v>
      </c>
      <c r="G51" s="485"/>
      <c r="H51" s="485"/>
      <c r="I51" s="485"/>
      <c r="J51" s="485"/>
      <c r="K51" s="485"/>
      <c r="L51" s="485"/>
      <c r="M51" s="485"/>
      <c r="N51" s="485"/>
      <c r="O51" s="485"/>
      <c r="P51" s="485"/>
      <c r="Q51" s="485"/>
      <c r="R51" s="485"/>
      <c r="S51" s="485"/>
      <c r="T51" s="485"/>
      <c r="U51" s="485"/>
      <c r="V51" s="485"/>
      <c r="W51" s="485"/>
      <c r="X51" s="485"/>
      <c r="Y51" s="485"/>
      <c r="Z51" s="485"/>
      <c r="AA51" s="485"/>
      <c r="AB51" s="485"/>
      <c r="AC51" s="486"/>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1"/>
      <c r="Y52" s="492"/>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3"/>
      <c r="Y53" s="494"/>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3"/>
      <c r="Y54" s="494"/>
      <c r="Z54" s="240"/>
      <c r="AA54" s="240"/>
      <c r="AB54" s="240"/>
      <c r="AC54" s="240"/>
      <c r="AH54" t="s">
        <v>830</v>
      </c>
      <c r="AR54" t="s">
        <v>731</v>
      </c>
      <c r="AX54" t="s">
        <v>830</v>
      </c>
      <c r="AZ54" t="s">
        <v>771</v>
      </c>
      <c r="BF54" t="s">
        <v>770</v>
      </c>
    </row>
    <row r="55" spans="5:58" ht="20.100000000000001" customHeight="1">
      <c r="E55" s="487" t="s">
        <v>65</v>
      </c>
      <c r="F55" s="487"/>
      <c r="G55" s="487"/>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3"/>
      <c r="Y55" s="494"/>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3"/>
      <c r="Y56" s="494"/>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3"/>
      <c r="Y57" s="494"/>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3"/>
      <c r="Y58" s="494"/>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3"/>
      <c r="Y59" s="494"/>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3"/>
      <c r="Y60" s="494"/>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3"/>
      <c r="Y61" s="494"/>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3"/>
      <c r="Y62" s="494"/>
      <c r="Z62" s="240"/>
      <c r="AA62" s="240"/>
      <c r="AB62" s="240"/>
      <c r="AC62" s="240"/>
      <c r="AH62" t="s">
        <v>835</v>
      </c>
      <c r="AR62" t="s">
        <v>737</v>
      </c>
      <c r="AX62" t="s">
        <v>835</v>
      </c>
      <c r="AZ62" t="s">
        <v>783</v>
      </c>
      <c r="BF62" t="s">
        <v>782</v>
      </c>
    </row>
    <row r="63" spans="5:58" ht="51.75" customHeight="1">
      <c r="E63" s="316" t="s">
        <v>51</v>
      </c>
      <c r="F63" s="314" t="s">
        <v>650</v>
      </c>
      <c r="H63" s="240">
        <v>3792</v>
      </c>
      <c r="I63" s="240">
        <v>2777512</v>
      </c>
      <c r="J63" s="240"/>
      <c r="K63" s="240"/>
      <c r="L63" s="183">
        <f t="shared" si="40"/>
        <v>2777512</v>
      </c>
      <c r="M63" s="341">
        <f>+IFERROR(IF(COUNT(L63),ROUND(L63/'Shareholding Pattern'!$L$78*100,2),""),"")</f>
        <v>75.510000000000005</v>
      </c>
      <c r="N63" s="240">
        <v>2776542</v>
      </c>
      <c r="O63" s="240"/>
      <c r="P63" s="183">
        <f t="shared" si="38"/>
        <v>2776542</v>
      </c>
      <c r="Q63" s="151">
        <f>+IFERROR(IF(COUNT(P63),ROUND(P63/'Shareholding Pattern'!$P$79*100,2),""),"")</f>
        <v>75.48</v>
      </c>
      <c r="R63" s="240"/>
      <c r="S63" s="240"/>
      <c r="T63" s="183" t="str">
        <f t="shared" si="41"/>
        <v/>
      </c>
      <c r="U63" s="180">
        <f>+IFERROR(IF(COUNT(L63,T63),ROUND(SUM(L63,T63)/SUM('Shareholding Pattern'!$L$78,'Shareholding Pattern'!$T$78)*100,2),""),"")</f>
        <v>75.510000000000005</v>
      </c>
      <c r="V63" s="240"/>
      <c r="W63" s="157" t="str">
        <f t="shared" si="39"/>
        <v/>
      </c>
      <c r="X63" s="493"/>
      <c r="Y63" s="494"/>
      <c r="Z63" s="240">
        <v>2630360</v>
      </c>
      <c r="AA63" s="240">
        <v>0</v>
      </c>
      <c r="AB63" s="240">
        <v>0</v>
      </c>
      <c r="AC63" s="240">
        <v>0</v>
      </c>
      <c r="AH63" t="s">
        <v>195</v>
      </c>
      <c r="AR63" t="s">
        <v>738</v>
      </c>
      <c r="AX63" t="s">
        <v>195</v>
      </c>
      <c r="AZ63" t="s">
        <v>785</v>
      </c>
      <c r="BF63" t="s">
        <v>784</v>
      </c>
    </row>
    <row r="64" spans="5:58" ht="43.5" customHeight="1">
      <c r="E64" s="316" t="s">
        <v>53</v>
      </c>
      <c r="F64" s="199" t="s">
        <v>651</v>
      </c>
      <c r="H64" s="240">
        <v>16</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14.64</v>
      </c>
      <c r="R64" s="240"/>
      <c r="S64" s="240"/>
      <c r="T64" s="183" t="str">
        <f t="shared" si="41"/>
        <v/>
      </c>
      <c r="U64" s="180">
        <f>+IFERROR(IF(COUNT(L64,T64),ROUND(SUM(L64,T64)/SUM('Shareholding Pattern'!$L$78,'Shareholding Pattern'!$T$78)*100,2),""),"")</f>
        <v>14.64</v>
      </c>
      <c r="V64" s="240"/>
      <c r="W64" s="157" t="str">
        <f t="shared" si="39"/>
        <v/>
      </c>
      <c r="X64" s="493"/>
      <c r="Y64" s="494"/>
      <c r="Z64" s="240">
        <v>362338</v>
      </c>
      <c r="AA64" s="240">
        <v>0</v>
      </c>
      <c r="AB64" s="240">
        <v>0</v>
      </c>
      <c r="AC64" s="240">
        <v>0</v>
      </c>
      <c r="AH64" t="s">
        <v>196</v>
      </c>
      <c r="AR64" t="s">
        <v>739</v>
      </c>
      <c r="AX64" t="s">
        <v>196</v>
      </c>
      <c r="AZ64" t="s">
        <v>787</v>
      </c>
      <c r="BF64" t="s">
        <v>786</v>
      </c>
    </row>
    <row r="65" spans="5:58" ht="43.5" customHeight="1">
      <c r="E65" s="316" t="s">
        <v>55</v>
      </c>
      <c r="F65" s="199" t="s">
        <v>668</v>
      </c>
      <c r="H65" s="240">
        <v>21</v>
      </c>
      <c r="I65" s="240">
        <v>26515</v>
      </c>
      <c r="J65" s="240"/>
      <c r="K65" s="240"/>
      <c r="L65" s="183">
        <f t="shared" si="40"/>
        <v>26515</v>
      </c>
      <c r="M65" s="341">
        <f>+IFERROR(IF(COUNT(L65),ROUND(L65/'Shareholding Pattern'!$L$78*100,2),""),"")</f>
        <v>0.72</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0.72</v>
      </c>
      <c r="V65" s="240"/>
      <c r="W65" s="157" t="str">
        <f t="shared" si="39"/>
        <v/>
      </c>
      <c r="X65" s="493"/>
      <c r="Y65" s="494"/>
      <c r="Z65" s="240">
        <v>26398</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3"/>
      <c r="Y66" s="494"/>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3"/>
      <c r="Y67" s="494"/>
      <c r="Z67" s="240"/>
      <c r="AA67" s="240"/>
      <c r="AB67" s="240"/>
      <c r="AC67" s="240"/>
      <c r="AH67" t="s">
        <v>669</v>
      </c>
      <c r="AR67" t="s">
        <v>742</v>
      </c>
      <c r="AX67" t="s">
        <v>669</v>
      </c>
      <c r="AZ67" t="s">
        <v>793</v>
      </c>
      <c r="BF67" t="s">
        <v>792</v>
      </c>
    </row>
    <row r="68" spans="5:58" ht="39" customHeight="1">
      <c r="E68" s="316" t="s">
        <v>674</v>
      </c>
      <c r="F68" s="199" t="s">
        <v>440</v>
      </c>
      <c r="H68" s="240">
        <v>69</v>
      </c>
      <c r="I68" s="240">
        <v>70370</v>
      </c>
      <c r="J68" s="240"/>
      <c r="K68" s="240"/>
      <c r="L68" s="183">
        <f t="shared" si="40"/>
        <v>70370</v>
      </c>
      <c r="M68" s="341">
        <f>+IFERROR(IF(COUNT(L68),ROUND(L68/'Shareholding Pattern'!$L$78*100,2),""),"")</f>
        <v>1.91</v>
      </c>
      <c r="N68" s="240">
        <v>80621</v>
      </c>
      <c r="O68" s="240"/>
      <c r="P68" s="183">
        <f t="shared" si="38"/>
        <v>80621</v>
      </c>
      <c r="Q68" s="151">
        <f>+IFERROR(IF(COUNT(P68),ROUND(P68/'Shareholding Pattern'!$P$79*100,2),""),"")</f>
        <v>2.19</v>
      </c>
      <c r="R68" s="240"/>
      <c r="S68" s="240"/>
      <c r="T68" s="183" t="str">
        <f t="shared" si="41"/>
        <v/>
      </c>
      <c r="U68" s="180">
        <f>+IFERROR(IF(COUNT(L68,T68),ROUND(SUM(L68,T68)/SUM('Shareholding Pattern'!$L$78,'Shareholding Pattern'!$T$78)*100,2),""),"")</f>
        <v>1.91</v>
      </c>
      <c r="V68" s="240"/>
      <c r="W68" s="157" t="str">
        <f t="shared" si="39"/>
        <v/>
      </c>
      <c r="X68" s="493"/>
      <c r="Y68" s="494"/>
      <c r="Z68" s="240">
        <v>70370</v>
      </c>
      <c r="AA68" s="240">
        <v>0</v>
      </c>
      <c r="AB68" s="240">
        <v>0</v>
      </c>
      <c r="AC68" s="240">
        <v>0</v>
      </c>
      <c r="AH68" t="s">
        <v>440</v>
      </c>
      <c r="AR68" t="s">
        <v>743</v>
      </c>
      <c r="AX68" t="s">
        <v>440</v>
      </c>
      <c r="AZ68" t="s">
        <v>795</v>
      </c>
      <c r="BF68" t="s">
        <v>794</v>
      </c>
    </row>
    <row r="69" spans="5:58" ht="20.100000000000001" customHeight="1">
      <c r="E69" s="316" t="s">
        <v>675</v>
      </c>
      <c r="F69" s="200" t="s">
        <v>33</v>
      </c>
      <c r="H69" s="240">
        <v>73</v>
      </c>
      <c r="I69" s="240">
        <v>103554</v>
      </c>
      <c r="J69" s="240"/>
      <c r="K69" s="240"/>
      <c r="L69" s="183">
        <f t="shared" si="40"/>
        <v>103554</v>
      </c>
      <c r="M69" s="341">
        <f>+IFERROR(IF(COUNT(L69),ROUND(L69/'Shareholding Pattern'!$L$78*100,2),""),"")</f>
        <v>2.82</v>
      </c>
      <c r="N69" s="240">
        <v>94273</v>
      </c>
      <c r="O69" s="240"/>
      <c r="P69" s="183">
        <f t="shared" si="38"/>
        <v>94273</v>
      </c>
      <c r="Q69" s="151">
        <f>+IFERROR(IF(COUNT(P69),ROUND(P69/'Shareholding Pattern'!$P$79*100,2),""),"")</f>
        <v>2.56</v>
      </c>
      <c r="R69" s="240"/>
      <c r="S69" s="240"/>
      <c r="T69" s="183" t="str">
        <f t="shared" si="41"/>
        <v/>
      </c>
      <c r="U69" s="180">
        <f>+IFERROR(IF(COUNT(L69,T69),ROUND(SUM(L69,T69)/SUM('Shareholding Pattern'!$L$78,'Shareholding Pattern'!$T$78)*100,2),""),"")</f>
        <v>2.82</v>
      </c>
      <c r="V69" s="240"/>
      <c r="W69" s="157" t="str">
        <f t="shared" si="39"/>
        <v/>
      </c>
      <c r="X69" s="493"/>
      <c r="Y69" s="494"/>
      <c r="Z69" s="240">
        <v>103554</v>
      </c>
      <c r="AA69" s="240">
        <v>0</v>
      </c>
      <c r="AB69" s="240">
        <v>0</v>
      </c>
      <c r="AC69" s="240">
        <v>0</v>
      </c>
      <c r="AH69" t="s">
        <v>800</v>
      </c>
      <c r="AR69" t="s">
        <v>185</v>
      </c>
      <c r="AX69" t="s">
        <v>800</v>
      </c>
      <c r="AZ69" t="s">
        <v>797</v>
      </c>
      <c r="BF69" t="s">
        <v>796</v>
      </c>
    </row>
    <row r="70" spans="5:58" ht="20.100000000000001" customHeight="1">
      <c r="E70" s="487" t="s">
        <v>676</v>
      </c>
      <c r="F70" s="487"/>
      <c r="G70" s="487"/>
      <c r="H70" s="52">
        <f>+IFERROR(IF(COUNT(H57:H69),ROUND(SUM(H57:H69),0),""),"")</f>
        <v>3971</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3516339</v>
      </c>
      <c r="O70" s="119" t="str">
        <f>+IFERROR(IF(COUNT(O57:O69),ROUND(SUM(O57:O69),0),""),"")</f>
        <v/>
      </c>
      <c r="P70" s="164">
        <f t="shared" ref="P70" si="43">+IFERROR(IF(COUNT(N70:O70),ROUND(SUM(N70:O70),0),""),"")</f>
        <v>3516339</v>
      </c>
      <c r="Q70" s="152">
        <f>+IFERROR(IF(COUNT(P70),ROUND(P70/'Shareholding Pattern'!$P$79*100,2),""),"")</f>
        <v>95.59</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3"/>
      <c r="Y70" s="494"/>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88" t="s">
        <v>677</v>
      </c>
      <c r="F71" s="488"/>
      <c r="G71" s="488"/>
      <c r="H71" s="52">
        <f>+IFERROR(IF(COUNT(H41,H50,H55,H70),ROUND(SUM(H41,H50,H55,H70),0),""),"")</f>
        <v>3971</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3516339</v>
      </c>
      <c r="O71" s="52" t="str">
        <f t="shared" ref="O71:P71" si="48">+IFERROR(IF(COUNT(O41,O50,O55,O70),ROUND(SUM(O41,O50,O55,O70),0),""),"")</f>
        <v/>
      </c>
      <c r="P71" s="52">
        <f t="shared" si="48"/>
        <v>3516339</v>
      </c>
      <c r="Q71" s="152">
        <f>+IFERROR(IF(COUNT(P71),ROUND(P71/'Shareholding Pattern'!$P$79*100,2),""),"")</f>
        <v>95.59</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5"/>
      <c r="Y71" s="496"/>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522" t="s">
        <v>58</v>
      </c>
      <c r="G74" s="523"/>
      <c r="H74" s="523"/>
      <c r="I74" s="523"/>
      <c r="J74" s="523"/>
      <c r="K74" s="523"/>
      <c r="L74" s="523"/>
      <c r="M74" s="523"/>
      <c r="N74" s="523"/>
      <c r="O74" s="523"/>
      <c r="P74" s="523"/>
      <c r="Q74" s="523"/>
      <c r="R74" s="523"/>
      <c r="S74" s="523"/>
      <c r="T74" s="523"/>
      <c r="U74" s="523"/>
      <c r="V74" s="523"/>
      <c r="W74" s="523"/>
      <c r="X74" s="523"/>
      <c r="Y74" s="523"/>
      <c r="Z74" s="523"/>
      <c r="AA74" s="523"/>
      <c r="AB74" s="523"/>
      <c r="AC74" s="524"/>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0"/>
      <c r="Y75" s="501"/>
      <c r="Z75" s="240"/>
      <c r="AA75" s="466"/>
      <c r="AB75" s="467"/>
      <c r="AC75" s="468"/>
      <c r="AH75" t="s">
        <v>298</v>
      </c>
      <c r="AR75" t="s">
        <v>188</v>
      </c>
      <c r="AX75" t="s">
        <v>298</v>
      </c>
      <c r="AZ75" t="s">
        <v>333</v>
      </c>
      <c r="BF75" t="s">
        <v>322</v>
      </c>
    </row>
    <row r="76" spans="5:58" ht="46.5" customHeight="1">
      <c r="E76" s="97" t="s">
        <v>59</v>
      </c>
      <c r="F76" s="366"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2"/>
      <c r="Y76" s="503"/>
      <c r="Z76" s="240"/>
      <c r="AA76" s="466"/>
      <c r="AB76" s="467"/>
      <c r="AC76" s="468"/>
      <c r="AH76" t="s">
        <v>198</v>
      </c>
      <c r="AR76" t="s">
        <v>189</v>
      </c>
      <c r="AX76" t="s">
        <v>198</v>
      </c>
      <c r="AZ76" t="s">
        <v>836</v>
      </c>
      <c r="BF76" t="s">
        <v>837</v>
      </c>
    </row>
    <row r="77" spans="5:58" ht="31.5" customHeight="1">
      <c r="E77" s="521" t="s">
        <v>67</v>
      </c>
      <c r="F77" s="521"/>
      <c r="G77" s="521"/>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2"/>
      <c r="Y77" s="503"/>
      <c r="Z77" s="127" t="str">
        <f t="shared" si="58"/>
        <v/>
      </c>
      <c r="AA77" s="469"/>
      <c r="AB77" s="470"/>
      <c r="AC77" s="471"/>
      <c r="AR77" t="s">
        <v>190</v>
      </c>
    </row>
    <row r="78" spans="5:58" ht="26.25" customHeight="1">
      <c r="E78" s="517" t="s">
        <v>68</v>
      </c>
      <c r="F78" s="517"/>
      <c r="G78" s="517"/>
      <c r="H78" s="127">
        <f>+IFERROR(IF(COUNT(H26,H71,H76),ROUND(SUM(H26,H71,H76),0),""),"")</f>
        <v>3980</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3678506</v>
      </c>
      <c r="O78" s="131" t="str">
        <f>+IFERROR(IF(COUNT(O26,O71,O76),ROUND(SUM(O26,O71,O76),0),""),"")</f>
        <v/>
      </c>
      <c r="P78" s="127">
        <f>+IFERROR(IF(COUNT(P26,P71,P76),ROUND(SUM(P26,P71,P76),0),""),"")</f>
        <v>3678506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4"/>
      <c r="Y78" s="505"/>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517" t="s">
        <v>69</v>
      </c>
      <c r="F79" s="517"/>
      <c r="G79" s="517"/>
      <c r="H79" s="127">
        <f>+IFERROR(IF(COUNT(H26,H71,H77),ROUND(SUM(H26,H71,H77),0),""),"")</f>
        <v>3980</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3678506</v>
      </c>
      <c r="O79" s="131" t="str">
        <f>+IFERROR(IF(COUNT(O26,O71,O77),ROUND(SUM(O26,O71,O77),0),""),"")</f>
        <v/>
      </c>
      <c r="P79" s="127">
        <f>+IFERROR(IF(COUNT(P26,P71,P77),ROUND(SUM(P26,P71,P77),0),""),"")</f>
        <v>3678506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507" t="s">
        <v>165</v>
      </c>
      <c r="F80" s="508"/>
      <c r="G80" s="508"/>
      <c r="H80" s="508"/>
      <c r="I80" s="508"/>
      <c r="J80" s="508"/>
      <c r="K80" s="508"/>
      <c r="L80" s="508"/>
      <c r="M80" s="509"/>
      <c r="N80" s="512"/>
      <c r="O80" s="511"/>
      <c r="P80" s="290"/>
      <c r="Q80" s="210"/>
      <c r="R80" s="288"/>
      <c r="S80" s="288"/>
      <c r="T80" s="288"/>
      <c r="U80" s="210"/>
      <c r="V80" s="210"/>
      <c r="W80" s="210"/>
      <c r="X80" s="461"/>
      <c r="Y80" s="461"/>
      <c r="Z80" s="461"/>
      <c r="AA80" s="461"/>
      <c r="AB80" s="461"/>
      <c r="AC80" s="462"/>
    </row>
    <row r="81" spans="5:29" ht="35.1" customHeight="1">
      <c r="E81" s="507" t="s">
        <v>529</v>
      </c>
      <c r="F81" s="508"/>
      <c r="G81" s="508"/>
      <c r="H81" s="508"/>
      <c r="I81" s="508"/>
      <c r="J81" s="508"/>
      <c r="K81" s="508"/>
      <c r="L81" s="508"/>
      <c r="M81" s="509"/>
      <c r="N81" s="510"/>
      <c r="O81" s="511"/>
      <c r="P81" s="290"/>
      <c r="Q81" s="210"/>
      <c r="R81" s="288"/>
      <c r="S81" s="288"/>
      <c r="T81" s="288"/>
      <c r="U81" s="210"/>
      <c r="V81" s="210"/>
      <c r="W81" s="210"/>
      <c r="X81" s="461"/>
      <c r="Y81" s="461"/>
      <c r="Z81" s="461"/>
      <c r="AA81" s="461"/>
      <c r="AB81" s="461"/>
      <c r="AC81" s="462"/>
    </row>
    <row r="82" spans="5:29" ht="35.1" customHeight="1">
      <c r="E82" s="507" t="s">
        <v>530</v>
      </c>
      <c r="F82" s="508"/>
      <c r="G82" s="508"/>
      <c r="H82" s="508"/>
      <c r="I82" s="508"/>
      <c r="J82" s="508"/>
      <c r="K82" s="508"/>
      <c r="L82" s="508"/>
      <c r="M82" s="509"/>
      <c r="N82" s="510"/>
      <c r="O82" s="511"/>
      <c r="P82" s="290"/>
      <c r="Q82" s="210"/>
      <c r="R82" s="288"/>
      <c r="S82" s="288"/>
      <c r="T82" s="288"/>
      <c r="U82" s="210"/>
      <c r="V82" s="210"/>
      <c r="W82" s="210"/>
      <c r="X82" s="461"/>
      <c r="Y82" s="461"/>
      <c r="Z82" s="461"/>
      <c r="AA82" s="461"/>
      <c r="AB82" s="461"/>
      <c r="AC82" s="462"/>
    </row>
    <row r="83" spans="5:29" ht="35.1" customHeight="1">
      <c r="E83" s="507" t="s">
        <v>531</v>
      </c>
      <c r="F83" s="508"/>
      <c r="G83" s="508"/>
      <c r="H83" s="508"/>
      <c r="I83" s="508"/>
      <c r="J83" s="508"/>
      <c r="K83" s="508"/>
      <c r="L83" s="508"/>
      <c r="M83" s="509"/>
      <c r="N83" s="512"/>
      <c r="O83" s="511"/>
      <c r="P83" s="290"/>
      <c r="Q83" s="210"/>
      <c r="R83" s="288"/>
      <c r="S83" s="288"/>
      <c r="T83" s="288"/>
      <c r="U83" s="210"/>
      <c r="V83" s="210"/>
      <c r="W83" s="210"/>
      <c r="X83" s="461"/>
      <c r="Y83" s="461"/>
      <c r="Z83" s="461"/>
      <c r="AA83" s="461"/>
      <c r="AB83" s="461"/>
      <c r="AC83" s="462"/>
    </row>
  </sheetData>
  <sheetProtection password="F884"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3"/>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0" sqref="G20"/>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4</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+IFERROR(IF(COUNT(I13:I19),ROUND(SUMIF($F$13:I19,"Category",I13:I19),0),""),"")</f>
        <v>73</v>
      </c>
      <c r="J3">
        <f ca="1">+IFERROR(IF(COUNT(J13:J19),ROUND(SUMIF($F$13:J19,"Category",J13:J19),0),""),"")</f>
        <v>94273</v>
      </c>
      <c r="K3" t="str">
        <f>+IFERROR(IF(COUNT(K13:K19),ROUND(SUMIF($F$13:K19,"Category",K13:K19),0),""),"")</f>
        <v/>
      </c>
      <c r="L3" t="str">
        <f>+IFERROR(IF(COUNT(L13:L19),ROUND(SUMIF($F$13:L19,"Category",L13:L19),0),""),"")</f>
        <v/>
      </c>
      <c r="M3">
        <f ca="1">+IFERROR(IF(COUNT(M13:M19),ROUND(SUMIF($F$13:M19,"Category",M13:M19),0),""),"")</f>
        <v>94273</v>
      </c>
      <c r="N3">
        <f ca="1">+IFERROR(IF(COUNT(N13:N19),ROUND(SUMIF($F$13:N19,"Category",N13:N19),2),""),"")</f>
        <v>2.56</v>
      </c>
      <c r="O3">
        <f ca="1">+IFERROR(IF(COUNT(O13:O19),ROUND(SUMIF($F$13:O19,"Category",O13:O19),0),""),"")</f>
        <v>94273</v>
      </c>
      <c r="P3" t="str">
        <f>+IFERROR(IF(COUNT(P13:P19),ROUND(SUMIF($F$13:P19,"Category",P13:P19),0),""),"")</f>
        <v/>
      </c>
      <c r="Q3">
        <f ca="1">+IFERROR(IF(COUNT(Q13:Q19),ROUND(SUMIF($F$13:Q19,"Category",Q13:Q19),0),""),"")</f>
        <v>94273</v>
      </c>
      <c r="R3">
        <f ca="1">+IFERROR(IF(COUNT(R13:R19),ROUND(SUMIF($F$13:R19,"Category",R13:R19),2),""),"")</f>
        <v>2.56</v>
      </c>
      <c r="S3" t="str">
        <f>+IFERROR(IF(COUNT(S13:S19),ROUND(SUMIF($F$13:S19,"Category",S13:S19),0),""),"")</f>
        <v/>
      </c>
      <c r="T3" t="str">
        <f>+IFERROR(IF(COUNT(T13:T19),ROUND(SUMIF($F$13:T19,"Category",T13:T19),0),""),"")</f>
        <v/>
      </c>
      <c r="U3" t="str">
        <f>+IFERROR(IF(COUNT(U13:U19),ROUND(SUMIF($F$13:U19,"Category",U13:U19),0),""),"")</f>
        <v/>
      </c>
      <c r="V3">
        <f ca="1">+IFERROR(IF(COUNT(V13:V19),ROUND(SUMIF($F$13:V19,"Category",V13:V19),2),""),"")</f>
        <v>2.56</v>
      </c>
      <c r="W3" t="str">
        <f>+IFERROR(IF(COUNT(W13:W19),ROUND(SUMIF($F$13:W19,"Category",W13:W19),0),""),"")</f>
        <v/>
      </c>
      <c r="X3" t="str">
        <f>+IFERROR(IF(COUNT(X13:X19),ROUND(SUMIF($F$13:X19,"Category",X13:X19),2),""),"")</f>
        <v/>
      </c>
      <c r="Y3">
        <f ca="1">+IFERROR(IF(COUNT(Y13:Y19),ROUND(SUMIF($F$13:Y19,"Category",Y13:Y19),0),""),"")</f>
        <v>94273</v>
      </c>
    </row>
    <row r="4" spans="4:54" hidden="1"/>
    <row r="5" spans="4:54" hidden="1"/>
    <row r="6" spans="4:54" hidden="1"/>
    <row r="9" spans="4:54"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14</v>
      </c>
      <c r="Z9" s="443" t="s">
        <v>441</v>
      </c>
      <c r="AA9" s="475" t="s">
        <v>708</v>
      </c>
      <c r="AB9" s="476"/>
      <c r="AC9" s="477"/>
      <c r="AV9" t="s">
        <v>34</v>
      </c>
    </row>
    <row r="10" spans="4:54" ht="31.5" customHeight="1">
      <c r="D10" s="460"/>
      <c r="E10" s="460"/>
      <c r="F10" s="460"/>
      <c r="G10" s="460"/>
      <c r="H10" s="443"/>
      <c r="I10" s="460"/>
      <c r="J10" s="443"/>
      <c r="K10" s="443"/>
      <c r="L10" s="443"/>
      <c r="M10" s="443"/>
      <c r="N10" s="443"/>
      <c r="O10" s="443" t="s">
        <v>15</v>
      </c>
      <c r="P10" s="443"/>
      <c r="Q10" s="443"/>
      <c r="R10" s="443" t="s">
        <v>16</v>
      </c>
      <c r="S10" s="443"/>
      <c r="T10" s="460"/>
      <c r="U10" s="460"/>
      <c r="V10" s="443"/>
      <c r="W10" s="443"/>
      <c r="X10" s="443"/>
      <c r="Y10" s="443"/>
      <c r="Z10" s="443"/>
      <c r="AA10" s="454" t="s">
        <v>709</v>
      </c>
      <c r="AB10" s="455"/>
      <c r="AC10" s="456"/>
      <c r="AV10" t="s">
        <v>379</v>
      </c>
    </row>
    <row r="11" spans="4:54" ht="43.2">
      <c r="D11" s="442"/>
      <c r="E11" s="442"/>
      <c r="F11" s="442"/>
      <c r="G11" s="442"/>
      <c r="H11" s="443"/>
      <c r="I11" s="442"/>
      <c r="J11" s="443"/>
      <c r="K11" s="443"/>
      <c r="L11" s="443"/>
      <c r="M11" s="443"/>
      <c r="N11" s="443"/>
      <c r="O11" s="27" t="s">
        <v>17</v>
      </c>
      <c r="P11" s="27" t="s">
        <v>18</v>
      </c>
      <c r="Q11" s="27" t="s">
        <v>19</v>
      </c>
      <c r="R11" s="443"/>
      <c r="S11" s="443"/>
      <c r="T11" s="442"/>
      <c r="U11" s="442"/>
      <c r="V11" s="443"/>
      <c r="W11" s="27" t="s">
        <v>20</v>
      </c>
      <c r="X11" s="27" t="s">
        <v>21</v>
      </c>
      <c r="Y11" s="443"/>
      <c r="Z11" s="443"/>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8" t="s">
        <v>335</v>
      </c>
      <c r="F15" s="378" t="s">
        <v>34</v>
      </c>
      <c r="G15" s="233"/>
      <c r="H15" s="377"/>
      <c r="I15" s="38">
        <v>1</v>
      </c>
      <c r="J15" s="38">
        <v>1000</v>
      </c>
      <c r="K15" s="38"/>
      <c r="L15" s="38"/>
      <c r="M15" s="380">
        <f>+IFERROR(IF(COUNT(J15:L15),ROUND(SUM(J15:L15),0),""),"")</f>
        <v>1000</v>
      </c>
      <c r="N15" s="187">
        <f>+IFERROR(IF(COUNT(M15),ROUND(M15/'Shareholding Pattern'!$L$78*100,2),""),"")</f>
        <v>0.03</v>
      </c>
      <c r="O15" s="38">
        <f>IF(J15="","",J15)</f>
        <v>1000</v>
      </c>
      <c r="P15" s="38"/>
      <c r="Q15" s="380">
        <f>+IFERROR(IF(COUNT(O15:P15),ROUND(SUM(O15,P15),2),""),"")</f>
        <v>1000</v>
      </c>
      <c r="R15" s="187">
        <f>+IFERROR(IF(COUNT(Q15),ROUND(Q15/('Shareholding Pattern'!$P$79)*100,2),""),"")</f>
        <v>0.03</v>
      </c>
      <c r="S15" s="38"/>
      <c r="T15" s="38"/>
      <c r="U15" s="380" t="str">
        <f>+IFERROR(IF(COUNT(S15:T15),ROUND(SUM(S15:T15),0),""),"")</f>
        <v/>
      </c>
      <c r="V15" s="186">
        <f>+IFERROR(IF(COUNT(M15,U15),ROUND(SUM(U15,M15)/SUM('Shareholding Pattern'!$L$78,'Shareholding Pattern'!$T$78)*100,2),""),"")</f>
        <v>0.03</v>
      </c>
      <c r="W15" s="38"/>
      <c r="X15" s="186" t="str">
        <f>+IFERROR(IF(COUNT(W15),ROUND(SUM(W15)/SUM(M15)*100,2),""),0)</f>
        <v/>
      </c>
      <c r="Y15" s="38">
        <v>1000</v>
      </c>
      <c r="Z15" s="228"/>
      <c r="AA15" s="38">
        <v>0</v>
      </c>
      <c r="AB15" s="38">
        <v>0</v>
      </c>
      <c r="AC15" s="38">
        <v>0</v>
      </c>
    </row>
    <row r="16" spans="4:54" ht="24.75" customHeight="1">
      <c r="D16" s="74">
        <v>2</v>
      </c>
      <c r="E16" s="378" t="s">
        <v>336</v>
      </c>
      <c r="F16" s="378" t="s">
        <v>34</v>
      </c>
      <c r="G16" s="233"/>
      <c r="H16" s="377"/>
      <c r="I16" s="38">
        <v>68</v>
      </c>
      <c r="J16" s="38">
        <v>90250</v>
      </c>
      <c r="K16" s="38"/>
      <c r="L16" s="38"/>
      <c r="M16" s="380">
        <f>+IFERROR(IF(COUNT(J16:L16),ROUND(SUM(J16:L16),0),""),"")</f>
        <v>90250</v>
      </c>
      <c r="N16" s="187">
        <f>+IFERROR(IF(COUNT(M16),ROUND(M16/'Shareholding Pattern'!$L$78*100,2),""),"")</f>
        <v>2.4500000000000002</v>
      </c>
      <c r="O16" s="38">
        <f>IF(J16="","",J16)</f>
        <v>90250</v>
      </c>
      <c r="P16" s="38"/>
      <c r="Q16" s="380">
        <f>+IFERROR(IF(COUNT(O16:P16),ROUND(SUM(O16,P16),2),""),"")</f>
        <v>90250</v>
      </c>
      <c r="R16" s="187">
        <f>+IFERROR(IF(COUNT(Q16),ROUND(Q16/('Shareholding Pattern'!$P$79)*100,2),""),"")</f>
        <v>2.4500000000000002</v>
      </c>
      <c r="S16" s="38"/>
      <c r="T16" s="38"/>
      <c r="U16" s="380" t="str">
        <f>+IFERROR(IF(COUNT(S16:T16),ROUND(SUM(S16:T16),0),""),"")</f>
        <v/>
      </c>
      <c r="V16" s="186">
        <f>+IFERROR(IF(COUNT(M16,U16),ROUND(SUM(U16,M16)/SUM('Shareholding Pattern'!$L$78,'Shareholding Pattern'!$T$78)*100,2),""),"")</f>
        <v>2.4500000000000002</v>
      </c>
      <c r="W16" s="38"/>
      <c r="X16" s="186" t="str">
        <f>+IFERROR(IF(COUNT(W16),ROUND(SUM(W16)/SUM(M16)*100,2),""),0)</f>
        <v/>
      </c>
      <c r="Y16" s="38">
        <v>90250</v>
      </c>
      <c r="Z16" s="228"/>
      <c r="AA16" s="38">
        <v>0</v>
      </c>
      <c r="AB16" s="38">
        <v>0</v>
      </c>
      <c r="AC16" s="38">
        <v>0</v>
      </c>
    </row>
    <row r="17" spans="4:29" ht="24.75" customHeight="1">
      <c r="D17" s="74">
        <v>3</v>
      </c>
      <c r="E17" s="378" t="s">
        <v>347</v>
      </c>
      <c r="F17" s="378" t="s">
        <v>34</v>
      </c>
      <c r="G17" s="233"/>
      <c r="H17" s="377"/>
      <c r="I17" s="38">
        <v>1</v>
      </c>
      <c r="J17" s="38">
        <v>265</v>
      </c>
      <c r="K17" s="38"/>
      <c r="L17" s="38"/>
      <c r="M17" s="380">
        <f>+IFERROR(IF(COUNT(J17:L17),ROUND(SUM(J17:L17),0),""),"")</f>
        <v>265</v>
      </c>
      <c r="N17" s="187">
        <f>+IFERROR(IF(COUNT(M17),ROUND(M17/'Shareholding Pattern'!$L$78*100,2),""),"")</f>
        <v>0.01</v>
      </c>
      <c r="O17" s="38">
        <f>IF(J17="","",J17)</f>
        <v>265</v>
      </c>
      <c r="P17" s="38"/>
      <c r="Q17" s="380">
        <f>+IFERROR(IF(COUNT(O17:P17),ROUND(SUM(O17,P17),2),""),"")</f>
        <v>265</v>
      </c>
      <c r="R17" s="187">
        <f>+IFERROR(IF(COUNT(Q17),ROUND(Q17/('Shareholding Pattern'!$P$79)*100,2),""),"")</f>
        <v>0.01</v>
      </c>
      <c r="S17" s="38"/>
      <c r="T17" s="38"/>
      <c r="U17" s="380" t="str">
        <f>+IFERROR(IF(COUNT(S17:T17),ROUND(SUM(S17:T17),0),""),"")</f>
        <v/>
      </c>
      <c r="V17" s="186">
        <f>+IFERROR(IF(COUNT(M17,U17),ROUND(SUM(U17,M17)/SUM('Shareholding Pattern'!$L$78,'Shareholding Pattern'!$T$78)*100,2),""),"")</f>
        <v>0.01</v>
      </c>
      <c r="W17" s="38"/>
      <c r="X17" s="186" t="str">
        <f>+IFERROR(IF(COUNT(W17),ROUND(SUM(W17)/SUM(M17)*100,2),""),0)</f>
        <v/>
      </c>
      <c r="Y17" s="38">
        <v>265</v>
      </c>
      <c r="Z17" s="228"/>
      <c r="AA17" s="38">
        <v>0</v>
      </c>
      <c r="AB17" s="38">
        <v>0</v>
      </c>
      <c r="AC17" s="38">
        <v>0</v>
      </c>
    </row>
    <row r="18" spans="4:29" ht="24.75" customHeight="1">
      <c r="D18" s="74">
        <v>4</v>
      </c>
      <c r="E18" s="378" t="s">
        <v>346</v>
      </c>
      <c r="F18" s="378" t="s">
        <v>34</v>
      </c>
      <c r="G18" s="233"/>
      <c r="H18" s="377"/>
      <c r="I18" s="38">
        <v>3</v>
      </c>
      <c r="J18" s="38">
        <v>2758</v>
      </c>
      <c r="K18" s="38"/>
      <c r="L18" s="38"/>
      <c r="M18" s="380">
        <f>+IFERROR(IF(COUNT(J18:L18),ROUND(SUM(J18:L18),0),""),"")</f>
        <v>2758</v>
      </c>
      <c r="N18" s="187">
        <f>+IFERROR(IF(COUNT(M18),ROUND(M18/'Shareholding Pattern'!$L$78*100,2),""),"")</f>
        <v>7.0000000000000007E-2</v>
      </c>
      <c r="O18" s="38">
        <f>IF(J18="","",J18)</f>
        <v>2758</v>
      </c>
      <c r="P18" s="38"/>
      <c r="Q18" s="380">
        <f>+IFERROR(IF(COUNT(O18:P18),ROUND(SUM(O18,P18),2),""),"")</f>
        <v>2758</v>
      </c>
      <c r="R18" s="187">
        <f>+IFERROR(IF(COUNT(Q18),ROUND(Q18/('Shareholding Pattern'!$P$79)*100,2),""),"")</f>
        <v>7.0000000000000007E-2</v>
      </c>
      <c r="S18" s="38"/>
      <c r="T18" s="38"/>
      <c r="U18" s="380" t="str">
        <f>+IFERROR(IF(COUNT(S18:T18),ROUND(SUM(S18:T18),0),""),"")</f>
        <v/>
      </c>
      <c r="V18" s="186">
        <f>+IFERROR(IF(COUNT(M18,U18),ROUND(SUM(U18,M18)/SUM('Shareholding Pattern'!$L$78,'Shareholding Pattern'!$T$78)*100,2),""),"")</f>
        <v>7.0000000000000007E-2</v>
      </c>
      <c r="W18" s="38"/>
      <c r="X18" s="186" t="str">
        <f>+IFERROR(IF(COUNT(W18),ROUND(SUM(W18)/SUM(M18)*100,2),""),0)</f>
        <v/>
      </c>
      <c r="Y18" s="38">
        <v>2758</v>
      </c>
      <c r="Z18" s="228"/>
      <c r="AA18" s="38">
        <v>0</v>
      </c>
      <c r="AB18" s="38">
        <v>0</v>
      </c>
      <c r="AC18" s="38">
        <v>0</v>
      </c>
    </row>
    <row r="19" spans="4:29" hidden="1">
      <c r="D19" s="34"/>
      <c r="K19" s="169"/>
      <c r="L19" s="169"/>
      <c r="O19" s="169"/>
      <c r="P19" s="169"/>
      <c r="W19" s="169"/>
      <c r="Y19" s="35"/>
      <c r="Z19" s="35"/>
      <c r="AA19" s="35"/>
      <c r="AB19" s="35"/>
      <c r="AC19" s="36"/>
    </row>
    <row r="20" spans="4:29" ht="24.9" customHeight="1">
      <c r="D20" s="107"/>
      <c r="E20" s="30"/>
      <c r="F20" s="30"/>
      <c r="G20" s="49" t="s">
        <v>392</v>
      </c>
      <c r="H20" s="49" t="s">
        <v>19</v>
      </c>
      <c r="I20" s="52">
        <f ca="1">+IFERROR(IF(COUNT(I13:I19),ROUND(SUMIF($F$13:I19,"Category",I13:I19),0),""),"")</f>
        <v>73</v>
      </c>
      <c r="J20" s="52">
        <f ca="1">+IFERROR(IF(COUNT(J13:J19),ROUND(SUMIF($F$13:J19,"Category",J13:J19),0),""),"")</f>
        <v>94273</v>
      </c>
      <c r="K20" s="52" t="str">
        <f>+IFERROR(IF(COUNT(K13:K19),ROUND(SUMIF($F$13:K19,"Category",K13:K19),0),""),"")</f>
        <v/>
      </c>
      <c r="L20" s="52" t="str">
        <f>+IFERROR(IF(COUNT(L13:L19),ROUND(SUMIF($F$13:L19,"Category",L13:L19),0),""),"")</f>
        <v/>
      </c>
      <c r="M20" s="52">
        <f ca="1">+IFERROR(IF(COUNT(M13:M19),ROUND(SUMIF($F$13:M19,"Category",M13:M19),0),""),"")</f>
        <v>94273</v>
      </c>
      <c r="N20" s="186">
        <f ca="1">+IFERROR(IF(COUNT(N13:N19),ROUND(SUMIF($F$13:N19,"Category",N13:N19),2),""),"")</f>
        <v>2.56</v>
      </c>
      <c r="O20" s="160">
        <f ca="1">+IFERROR(IF(COUNT(O13:O19),ROUND(SUMIF($F$13:O19,"Category",O13:O19),0),""),"")</f>
        <v>94273</v>
      </c>
      <c r="P20" s="160" t="str">
        <f>+IFERROR(IF(COUNT(P13:P19),ROUND(SUMIF($F$13:P19,"Category",P13:P19),0),""),"")</f>
        <v/>
      </c>
      <c r="Q20" s="160">
        <f ca="1">+IFERROR(IF(COUNT(Q13:Q19),ROUND(SUMIF($F$13:Q19,"Category",Q13:Q19),0),""),"")</f>
        <v>94273</v>
      </c>
      <c r="R20" s="186">
        <f ca="1">+IFERROR(IF(COUNT(R13:R19),ROUND(SUMIF($F$13:R19,"Category",R13:R19),2),""),"")</f>
        <v>2.56</v>
      </c>
      <c r="S20" s="52" t="str">
        <f>+IFERROR(IF(COUNT(S13:S19),ROUND(SUMIF($F$13:S19,"Category",S13:S19),0),""),"")</f>
        <v/>
      </c>
      <c r="T20" s="52" t="str">
        <f>+IFERROR(IF(COUNT(T13:T19),ROUND(SUMIF($F$13:T19,"Category",T13:T19),0),""),"")</f>
        <v/>
      </c>
      <c r="U20" s="52" t="str">
        <f>+IFERROR(IF(COUNT(U13:U19),ROUND(SUMIF($F$13:U19,"Category",U13:U19),0),""),"")</f>
        <v/>
      </c>
      <c r="V20" s="186">
        <f ca="1">+IFERROR(IF(COUNT(V13:V19),ROUND(SUMIF($F$13:V19,"Category",V13:V19),2),""),"")</f>
        <v>2.56</v>
      </c>
      <c r="W20" s="52" t="str">
        <f>+IFERROR(IF(COUNT(W13:W19),ROUND(SUMIF($F$13:W19,"Category",W13:W19),0),""),"")</f>
        <v/>
      </c>
      <c r="X20" s="186" t="str">
        <f>+IFERROR(IF(COUNT(W20),ROUND(SUM(W20)/SUM(M20)*100,2),""),0)</f>
        <v/>
      </c>
      <c r="Y20" s="52">
        <f ca="1">+IFERROR(IF(COUNT(Y13:Y19),ROUND(SUMIF($F$13:Y19,"Category",Y13:Y19),0),""),"")</f>
        <v>94273</v>
      </c>
      <c r="Z20" s="339"/>
      <c r="AA20" s="52">
        <f ca="1">+IFERROR(IF(COUNT(AA13:AA19),ROUND(SUMIF($F$13:AA19,"Category",AA13:AA19),0),""),"")</f>
        <v>0</v>
      </c>
      <c r="AB20" s="52">
        <f ca="1">+IFERROR(IF(COUNT(AB13:AB19),ROUND(SUMIF($F$13:AB19,"Category",AB13:AB19),0),""),"")</f>
        <v>0</v>
      </c>
      <c r="AC20" s="52">
        <f ca="1">+IFERROR(IF(COUNT(AC13:AC19),ROUND(SUMIF($F$13:AC19,"Category",AC13:AC19),0),""),"")</f>
        <v>0</v>
      </c>
    </row>
    <row r="23" spans="4:29">
      <c r="G23" s="17"/>
    </row>
  </sheetData>
  <sheetProtection password="F884"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8" xr:uid="{00000000-0002-0000-3100-000000000000}">
      <formula1>M13</formula1>
    </dataValidation>
    <dataValidation type="whole" operator="lessThanOrEqual" allowBlank="1" showInputMessage="1" showErrorMessage="1" sqref="W13 W15:W18" xr:uid="{00000000-0002-0000-3100-000001000000}">
      <formula1>J13</formula1>
    </dataValidation>
    <dataValidation type="whole" operator="greaterThanOrEqual" allowBlank="1" showInputMessage="1" showErrorMessage="1" sqref="O13:P13 J13:L13 S13:T13 O15:P18 J15:L18 S15:T18" xr:uid="{00000000-0002-0000-3100-000002000000}">
      <formula1>0</formula1>
    </dataValidation>
    <dataValidation type="textLength" operator="equal" allowBlank="1" showInputMessage="1" showErrorMessage="1" prompt="[A-Z][A-Z][A-Z][A-Z][A-Z][0-9][0-9][0-9][0-9][A-Z]_x000a__x000a_In absence of PAN write : ZZZZZ9999Z" sqref="H13 H15:H18" xr:uid="{00000000-0002-0000-3100-000003000000}">
      <formula1>10</formula1>
    </dataValidation>
    <dataValidation type="list" allowBlank="1" showInputMessage="1" showErrorMessage="1" sqref="F13 F15:F18" xr:uid="{00000000-0002-0000-3100-000004000000}">
      <formula1>$AV$9:$AV$10</formula1>
    </dataValidation>
    <dataValidation type="list" allowBlank="1" showInputMessage="1" showErrorMessage="1" sqref="E13 E15:E18" xr:uid="{00000000-0002-0000-3100-000005000000}">
      <formula1>$AE$1:$BB$1</formula1>
    </dataValidation>
    <dataValidation type="whole" operator="greaterThan" allowBlank="1" showInputMessage="1" showErrorMessage="1" sqref="I13 I15:I18"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8"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8"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8" xr:uid="{00000000-0002-0000-3100-000009000000}">
      <formula1>M13</formula1>
    </dataValidation>
  </dataValidations>
  <hyperlinks>
    <hyperlink ref="H20" location="'Shareholding Pattern'!F48" display="Total" xr:uid="{00000000-0004-0000-3100-000000000000}"/>
    <hyperlink ref="G20"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C19" sqref="C19"/>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7" t="s">
        <v>842</v>
      </c>
      <c r="E8" s="538"/>
      <c r="F8" s="539"/>
      <c r="G8" s="363"/>
    </row>
    <row r="9" spans="4:14" ht="15.6">
      <c r="D9" s="346" t="s">
        <v>107</v>
      </c>
      <c r="E9" s="346" t="s">
        <v>858</v>
      </c>
      <c r="F9" s="346" t="s">
        <v>850</v>
      </c>
      <c r="G9" s="364"/>
    </row>
    <row r="10" spans="4:14" ht="20.100000000000001" customHeight="1">
      <c r="D10" s="266" t="s">
        <v>843</v>
      </c>
      <c r="E10" s="360">
        <v>0</v>
      </c>
      <c r="F10" s="361">
        <v>0</v>
      </c>
      <c r="G10" s="365"/>
      <c r="K10">
        <v>0</v>
      </c>
      <c r="L10">
        <v>0</v>
      </c>
      <c r="M10">
        <v>0</v>
      </c>
      <c r="N10">
        <v>0</v>
      </c>
    </row>
    <row r="11" spans="4:14" ht="20.100000000000001" customHeight="1">
      <c r="D11" s="267" t="s">
        <v>844</v>
      </c>
      <c r="E11" s="360">
        <v>0</v>
      </c>
      <c r="F11" s="360">
        <v>0</v>
      </c>
      <c r="G11" s="365"/>
      <c r="K11">
        <v>0</v>
      </c>
      <c r="L11">
        <v>0</v>
      </c>
      <c r="M11">
        <v>0</v>
      </c>
      <c r="N11">
        <v>0</v>
      </c>
    </row>
    <row r="12" spans="4:14" ht="20.100000000000001" customHeight="1">
      <c r="D12" s="267" t="s">
        <v>845</v>
      </c>
      <c r="E12" s="360">
        <v>0</v>
      </c>
      <c r="F12" s="360">
        <v>0</v>
      </c>
      <c r="G12" s="365"/>
      <c r="K12">
        <v>0</v>
      </c>
      <c r="L12">
        <v>0</v>
      </c>
      <c r="M12">
        <v>0</v>
      </c>
      <c r="N12">
        <v>0</v>
      </c>
    </row>
    <row r="13" spans="4:14">
      <c r="D13" s="267" t="s">
        <v>846</v>
      </c>
      <c r="E13" s="360">
        <v>0</v>
      </c>
      <c r="F13" s="360">
        <v>0</v>
      </c>
      <c r="G13" s="365"/>
      <c r="K13">
        <v>0</v>
      </c>
      <c r="L13">
        <v>0</v>
      </c>
      <c r="M13">
        <v>0</v>
      </c>
      <c r="N13">
        <v>0</v>
      </c>
    </row>
    <row r="14" spans="4:14" ht="21.75" customHeight="1">
      <c r="D14" s="269" t="s">
        <v>847</v>
      </c>
      <c r="E14" s="362">
        <v>0</v>
      </c>
      <c r="F14" s="362">
        <v>0</v>
      </c>
      <c r="G14" s="365"/>
      <c r="K14">
        <v>0</v>
      </c>
      <c r="L14">
        <v>0</v>
      </c>
      <c r="M14">
        <v>0</v>
      </c>
      <c r="N14">
        <v>0</v>
      </c>
    </row>
    <row r="15" spans="4:14" ht="91.5" customHeight="1">
      <c r="D15" s="541" t="s">
        <v>857</v>
      </c>
      <c r="E15" s="542"/>
      <c r="F15" s="543"/>
    </row>
    <row r="16" spans="4:14" ht="15" customHeight="1">
      <c r="D16" s="540"/>
      <c r="E16" s="540"/>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4" t="s">
        <v>122</v>
      </c>
      <c r="D9" s="525" t="s">
        <v>34</v>
      </c>
      <c r="E9" s="443" t="s">
        <v>121</v>
      </c>
      <c r="F9" s="443" t="s">
        <v>118</v>
      </c>
      <c r="G9" s="443" t="s">
        <v>1</v>
      </c>
      <c r="H9" s="443" t="s">
        <v>368</v>
      </c>
      <c r="I9" s="443" t="s">
        <v>3</v>
      </c>
      <c r="J9" s="443" t="s">
        <v>4</v>
      </c>
      <c r="K9" s="443" t="s">
        <v>5</v>
      </c>
      <c r="L9" s="443" t="s">
        <v>6</v>
      </c>
      <c r="M9" s="443" t="s">
        <v>7</v>
      </c>
      <c r="N9" s="443" t="s">
        <v>8</v>
      </c>
      <c r="O9" s="443"/>
      <c r="P9" s="443"/>
      <c r="Q9" s="443"/>
      <c r="R9" s="443" t="s">
        <v>9</v>
      </c>
      <c r="S9" s="525" t="s">
        <v>447</v>
      </c>
      <c r="T9" s="525" t="s">
        <v>116</v>
      </c>
      <c r="U9" s="443" t="s">
        <v>89</v>
      </c>
      <c r="V9" s="443" t="s">
        <v>12</v>
      </c>
      <c r="W9" s="443"/>
      <c r="X9" s="443" t="s">
        <v>14</v>
      </c>
      <c r="Y9" s="443" t="s">
        <v>441</v>
      </c>
    </row>
    <row r="10" spans="3:30" ht="31.5" customHeight="1">
      <c r="C10" s="545"/>
      <c r="D10" s="460"/>
      <c r="E10" s="443"/>
      <c r="F10" s="443"/>
      <c r="G10" s="443"/>
      <c r="H10" s="443"/>
      <c r="I10" s="443"/>
      <c r="J10" s="443"/>
      <c r="K10" s="443"/>
      <c r="L10" s="443"/>
      <c r="M10" s="443"/>
      <c r="N10" s="443" t="s">
        <v>15</v>
      </c>
      <c r="O10" s="443"/>
      <c r="P10" s="443"/>
      <c r="Q10" s="443" t="s">
        <v>16</v>
      </c>
      <c r="R10" s="443"/>
      <c r="S10" s="460"/>
      <c r="T10" s="460"/>
      <c r="U10" s="443"/>
      <c r="V10" s="443"/>
      <c r="W10" s="443"/>
      <c r="X10" s="443"/>
      <c r="Y10" s="443"/>
    </row>
    <row r="11" spans="3:30" ht="78.75" customHeight="1">
      <c r="C11" s="546"/>
      <c r="D11" s="442"/>
      <c r="E11" s="443"/>
      <c r="F11" s="443"/>
      <c r="G11" s="443"/>
      <c r="H11" s="443"/>
      <c r="I11" s="443"/>
      <c r="J11" s="443"/>
      <c r="K11" s="443"/>
      <c r="L11" s="443"/>
      <c r="M11" s="443"/>
      <c r="N11" s="27" t="s">
        <v>17</v>
      </c>
      <c r="O11" s="27" t="s">
        <v>18</v>
      </c>
      <c r="P11" s="27" t="s">
        <v>19</v>
      </c>
      <c r="Q11" s="443"/>
      <c r="R11" s="443"/>
      <c r="S11" s="442"/>
      <c r="T11" s="442"/>
      <c r="U11" s="443"/>
      <c r="V11" s="27" t="s">
        <v>20</v>
      </c>
      <c r="W11" s="27" t="s">
        <v>21</v>
      </c>
      <c r="X11" s="443"/>
      <c r="Y11" s="443"/>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5" t="s">
        <v>119</v>
      </c>
      <c r="E9" s="443" t="s">
        <v>118</v>
      </c>
      <c r="F9" s="443" t="s">
        <v>1</v>
      </c>
      <c r="G9" s="443" t="s">
        <v>368</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4:30" ht="31.5" customHeight="1">
      <c r="D10" s="460"/>
      <c r="E10" s="443"/>
      <c r="F10" s="443"/>
      <c r="G10" s="443"/>
      <c r="H10" s="443"/>
      <c r="I10" s="443"/>
      <c r="J10" s="443"/>
      <c r="K10" s="443"/>
      <c r="L10" s="443"/>
      <c r="M10" s="443" t="s">
        <v>15</v>
      </c>
      <c r="N10" s="443"/>
      <c r="O10" s="443"/>
      <c r="P10" s="443" t="s">
        <v>16</v>
      </c>
      <c r="Q10" s="443"/>
      <c r="R10" s="460"/>
      <c r="S10" s="460"/>
      <c r="T10" s="443"/>
      <c r="U10" s="443"/>
      <c r="V10" s="443"/>
      <c r="W10" s="443"/>
      <c r="X10" s="443"/>
    </row>
    <row r="11" spans="4:30" ht="43.2">
      <c r="D11" s="442"/>
      <c r="E11" s="443"/>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8" t="s">
        <v>375</v>
      </c>
      <c r="F9" s="449"/>
      <c r="G9" s="449"/>
      <c r="H9" s="449"/>
      <c r="I9" s="450"/>
      <c r="J9" s="17"/>
    </row>
    <row r="10" spans="5:10">
      <c r="E10" s="525" t="s">
        <v>119</v>
      </c>
      <c r="F10" s="525" t="s">
        <v>126</v>
      </c>
      <c r="G10" s="525" t="s">
        <v>127</v>
      </c>
      <c r="H10" s="525" t="s">
        <v>325</v>
      </c>
      <c r="I10" s="525" t="s">
        <v>326</v>
      </c>
      <c r="J10" s="17"/>
    </row>
    <row r="11" spans="5:10">
      <c r="E11" s="547"/>
      <c r="F11" s="460"/>
      <c r="G11" s="460"/>
      <c r="H11" s="460"/>
      <c r="I11" s="460"/>
      <c r="J11" s="17"/>
    </row>
    <row r="12" spans="5:10">
      <c r="E12" s="548"/>
      <c r="F12" s="442"/>
      <c r="G12" s="442"/>
      <c r="H12" s="442"/>
      <c r="I12" s="442"/>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1" t="s">
        <v>370</v>
      </c>
      <c r="E9" s="552"/>
      <c r="F9" s="552"/>
      <c r="G9" s="552"/>
      <c r="H9" s="553"/>
    </row>
    <row r="10" spans="4:9">
      <c r="D10" s="525" t="s">
        <v>119</v>
      </c>
      <c r="E10" s="525" t="s">
        <v>546</v>
      </c>
      <c r="F10" s="525" t="s">
        <v>128</v>
      </c>
      <c r="G10" s="525" t="s">
        <v>129</v>
      </c>
      <c r="H10" s="525" t="s">
        <v>130</v>
      </c>
    </row>
    <row r="11" spans="4:9">
      <c r="D11" s="549"/>
      <c r="E11" s="549"/>
      <c r="F11" s="460"/>
      <c r="G11" s="460"/>
      <c r="H11" s="460"/>
    </row>
    <row r="12" spans="4:9">
      <c r="D12" s="550"/>
      <c r="E12" s="550"/>
      <c r="F12" s="442"/>
      <c r="G12" s="442"/>
      <c r="H12" s="442"/>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8" t="s">
        <v>371</v>
      </c>
      <c r="F9" s="449"/>
      <c r="G9" s="449"/>
      <c r="H9" s="449"/>
      <c r="I9" s="83"/>
    </row>
    <row r="10" spans="5:9">
      <c r="E10" s="525" t="s">
        <v>119</v>
      </c>
      <c r="F10" s="525" t="s">
        <v>126</v>
      </c>
      <c r="G10" s="525" t="s">
        <v>127</v>
      </c>
      <c r="H10" s="525" t="s">
        <v>131</v>
      </c>
      <c r="I10" s="554" t="s">
        <v>327</v>
      </c>
    </row>
    <row r="11" spans="5:9">
      <c r="E11" s="549"/>
      <c r="F11" s="460"/>
      <c r="G11" s="460"/>
      <c r="H11" s="460"/>
      <c r="I11" s="555"/>
    </row>
    <row r="12" spans="5:9">
      <c r="E12" s="550"/>
      <c r="F12" s="442"/>
      <c r="G12" s="442"/>
      <c r="H12" s="442"/>
      <c r="I12" s="556"/>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5" t="s">
        <v>119</v>
      </c>
      <c r="F9" s="525" t="s">
        <v>118</v>
      </c>
      <c r="G9" s="525" t="s">
        <v>1</v>
      </c>
      <c r="H9" s="525" t="s">
        <v>3</v>
      </c>
      <c r="I9" s="525" t="s">
        <v>4</v>
      </c>
      <c r="J9" s="525" t="s">
        <v>5</v>
      </c>
      <c r="K9" s="525" t="s">
        <v>6</v>
      </c>
      <c r="L9" s="525" t="s">
        <v>7</v>
      </c>
      <c r="M9" s="446" t="s">
        <v>8</v>
      </c>
      <c r="N9" s="526"/>
      <c r="O9" s="526"/>
      <c r="P9" s="447"/>
      <c r="Q9" s="525" t="s">
        <v>9</v>
      </c>
      <c r="R9" s="525" t="s">
        <v>447</v>
      </c>
      <c r="S9" s="525" t="s">
        <v>116</v>
      </c>
      <c r="T9" s="525" t="s">
        <v>125</v>
      </c>
      <c r="U9" s="513" t="s">
        <v>12</v>
      </c>
      <c r="V9" s="514"/>
      <c r="W9" s="513" t="s">
        <v>13</v>
      </c>
      <c r="X9" s="514"/>
      <c r="Y9" s="525" t="s">
        <v>14</v>
      </c>
      <c r="Z9" s="443" t="s">
        <v>441</v>
      </c>
      <c r="AA9" s="525" t="s">
        <v>459</v>
      </c>
    </row>
    <row r="10" spans="5:45" ht="31.5" customHeight="1">
      <c r="E10" s="460"/>
      <c r="F10" s="519"/>
      <c r="G10" s="460"/>
      <c r="H10" s="460"/>
      <c r="I10" s="460"/>
      <c r="J10" s="460"/>
      <c r="K10" s="460"/>
      <c r="L10" s="460"/>
      <c r="M10" s="446" t="s">
        <v>117</v>
      </c>
      <c r="N10" s="455"/>
      <c r="O10" s="456"/>
      <c r="P10" s="525" t="s">
        <v>16</v>
      </c>
      <c r="Q10" s="460"/>
      <c r="R10" s="460"/>
      <c r="S10" s="460"/>
      <c r="T10" s="460"/>
      <c r="U10" s="444"/>
      <c r="V10" s="445"/>
      <c r="W10" s="444"/>
      <c r="X10" s="445"/>
      <c r="Y10" s="460"/>
      <c r="Z10" s="443"/>
      <c r="AA10" s="460"/>
    </row>
    <row r="11" spans="5:45" ht="78.75" customHeight="1">
      <c r="E11" s="442"/>
      <c r="F11" s="520"/>
      <c r="G11" s="442"/>
      <c r="H11" s="442"/>
      <c r="I11" s="442"/>
      <c r="J11" s="442"/>
      <c r="K11" s="442"/>
      <c r="L11" s="442"/>
      <c r="M11" s="27" t="s">
        <v>123</v>
      </c>
      <c r="N11" s="27" t="s">
        <v>18</v>
      </c>
      <c r="O11" s="27" t="s">
        <v>19</v>
      </c>
      <c r="P11" s="442"/>
      <c r="Q11" s="442"/>
      <c r="R11" s="442"/>
      <c r="S11" s="442"/>
      <c r="T11" s="442"/>
      <c r="U11" s="27" t="s">
        <v>20</v>
      </c>
      <c r="V11" s="27" t="s">
        <v>21</v>
      </c>
      <c r="W11" s="27" t="s">
        <v>20</v>
      </c>
      <c r="X11" s="27" t="s">
        <v>21</v>
      </c>
      <c r="Y11" s="442"/>
      <c r="Z11" s="443"/>
      <c r="AA11" s="442"/>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4" t="s">
        <v>875</v>
      </c>
      <c r="G15" s="374" t="s">
        <v>866</v>
      </c>
      <c r="H15" s="374">
        <v>138833</v>
      </c>
      <c r="I15" s="38"/>
      <c r="J15" s="38"/>
      <c r="K15" s="376">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6"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4" t="s">
        <v>876</v>
      </c>
      <c r="G16" s="374" t="s">
        <v>867</v>
      </c>
      <c r="H16" s="374">
        <v>6300</v>
      </c>
      <c r="I16" s="38"/>
      <c r="J16" s="38"/>
      <c r="K16" s="376">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6"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4" t="s">
        <v>877</v>
      </c>
      <c r="G17" s="375" t="s">
        <v>868</v>
      </c>
      <c r="H17" s="374">
        <v>5833</v>
      </c>
      <c r="I17" s="38"/>
      <c r="J17" s="38"/>
      <c r="K17" s="376">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6"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4" t="s">
        <v>878</v>
      </c>
      <c r="G18" s="375" t="s">
        <v>869</v>
      </c>
      <c r="H18" s="374">
        <v>5833</v>
      </c>
      <c r="I18" s="38"/>
      <c r="J18" s="38"/>
      <c r="K18" s="376">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6"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4" t="s">
        <v>879</v>
      </c>
      <c r="G19" s="374" t="s">
        <v>870</v>
      </c>
      <c r="H19" s="374">
        <v>1167</v>
      </c>
      <c r="I19" s="38"/>
      <c r="J19" s="38"/>
      <c r="K19" s="376">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6"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4" t="s">
        <v>880</v>
      </c>
      <c r="G20" s="374" t="s">
        <v>871</v>
      </c>
      <c r="H20" s="374">
        <v>1167</v>
      </c>
      <c r="I20" s="38"/>
      <c r="J20" s="38"/>
      <c r="K20" s="376">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6"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4" t="s">
        <v>881</v>
      </c>
      <c r="G21" s="374" t="s">
        <v>872</v>
      </c>
      <c r="H21" s="374">
        <v>1167</v>
      </c>
      <c r="I21" s="38"/>
      <c r="J21" s="38"/>
      <c r="K21" s="376">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6"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4" t="s">
        <v>882</v>
      </c>
      <c r="G22" s="374" t="s">
        <v>873</v>
      </c>
      <c r="H22" s="374">
        <v>1167</v>
      </c>
      <c r="I22" s="38"/>
      <c r="J22" s="38"/>
      <c r="K22" s="376">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6"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4" t="s">
        <v>883</v>
      </c>
      <c r="G23" s="374" t="s">
        <v>874</v>
      </c>
      <c r="H23" s="374">
        <v>700</v>
      </c>
      <c r="I23" s="38"/>
      <c r="J23" s="38"/>
      <c r="K23" s="376">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6"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4.41</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7"/>
      <c r="G7" s="527"/>
      <c r="H7" s="527"/>
      <c r="I7" s="63"/>
      <c r="AA7" s="305" t="s">
        <v>605</v>
      </c>
    </row>
    <row r="8" spans="5:27">
      <c r="F8" s="528"/>
      <c r="G8" s="528"/>
      <c r="H8" s="528"/>
      <c r="I8" s="63"/>
      <c r="AA8" s="305" t="s">
        <v>606</v>
      </c>
    </row>
    <row r="9" spans="5:27" ht="60" customHeight="1">
      <c r="E9" s="525" t="s">
        <v>114</v>
      </c>
      <c r="F9" s="446" t="s">
        <v>588</v>
      </c>
      <c r="G9" s="526"/>
      <c r="H9" s="526"/>
      <c r="I9" s="526"/>
      <c r="J9" s="526"/>
      <c r="K9" s="447"/>
      <c r="L9" s="446" t="s">
        <v>593</v>
      </c>
      <c r="M9" s="526"/>
      <c r="N9" s="526"/>
      <c r="O9" s="526"/>
      <c r="P9" s="447"/>
      <c r="Q9" s="534" t="s">
        <v>594</v>
      </c>
      <c r="R9" s="534"/>
      <c r="S9" s="534"/>
      <c r="T9" s="534"/>
      <c r="U9" s="534"/>
      <c r="V9" s="443" t="s">
        <v>626</v>
      </c>
      <c r="AA9" s="305" t="s">
        <v>607</v>
      </c>
    </row>
    <row r="10" spans="5:27" ht="14.25" customHeight="1">
      <c r="E10" s="460"/>
      <c r="F10" s="443" t="s">
        <v>589</v>
      </c>
      <c r="G10" s="443" t="s">
        <v>590</v>
      </c>
      <c r="H10" s="530" t="s">
        <v>591</v>
      </c>
      <c r="I10" s="27"/>
      <c r="J10" s="443" t="s">
        <v>592</v>
      </c>
      <c r="K10" s="532" t="s">
        <v>612</v>
      </c>
      <c r="L10" s="443" t="s">
        <v>589</v>
      </c>
      <c r="M10" s="443" t="s">
        <v>590</v>
      </c>
      <c r="N10" s="530" t="s">
        <v>591</v>
      </c>
      <c r="O10" s="443" t="s">
        <v>592</v>
      </c>
      <c r="P10" s="532" t="s">
        <v>612</v>
      </c>
      <c r="Q10" s="443" t="s">
        <v>595</v>
      </c>
      <c r="R10" s="443"/>
      <c r="S10" s="443"/>
      <c r="T10" s="443"/>
      <c r="U10" s="443"/>
      <c r="V10" s="443"/>
      <c r="AA10" s="305" t="s">
        <v>608</v>
      </c>
    </row>
    <row r="11" spans="5:27" ht="47.25" customHeight="1">
      <c r="E11" s="442"/>
      <c r="F11" s="443"/>
      <c r="G11" s="443"/>
      <c r="H11" s="530"/>
      <c r="I11" s="27"/>
      <c r="J11" s="443"/>
      <c r="K11" s="533"/>
      <c r="L11" s="443"/>
      <c r="M11" s="443"/>
      <c r="N11" s="530"/>
      <c r="O11" s="443"/>
      <c r="P11" s="533"/>
      <c r="Q11" s="300" t="s">
        <v>596</v>
      </c>
      <c r="R11" s="300" t="s">
        <v>597</v>
      </c>
      <c r="S11" s="309" t="s">
        <v>628</v>
      </c>
      <c r="T11" s="300" t="s">
        <v>598</v>
      </c>
      <c r="U11" s="300" t="s">
        <v>629</v>
      </c>
      <c r="V11" s="443"/>
      <c r="AA11" s="305" t="s">
        <v>609</v>
      </c>
    </row>
    <row r="12" spans="5:27">
      <c r="E12" s="303"/>
      <c r="F12" s="531" t="s">
        <v>610</v>
      </c>
      <c r="G12" s="531"/>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9"/>
      <c r="G14" s="529"/>
      <c r="H14" s="529"/>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124</v>
      </c>
      <c r="T9" s="443" t="s">
        <v>89</v>
      </c>
      <c r="U9" s="443" t="s">
        <v>12</v>
      </c>
      <c r="V9" s="443"/>
      <c r="W9" s="443" t="s">
        <v>13</v>
      </c>
      <c r="X9" s="443"/>
      <c r="Y9" s="443" t="s">
        <v>14</v>
      </c>
      <c r="Z9" s="443" t="s">
        <v>441</v>
      </c>
      <c r="AA9" s="525" t="s">
        <v>459</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45"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337</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338</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2023-06-19T03:37:18Z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