
<file path=[Content_Types].xml><?xml version="1.0" encoding="utf-8"?>
<Types xmlns="http://schemas.openxmlformats.org/package/2006/content-types">
  <Default Extension="bin" ContentType="application/vnd.openxmlformats-officedocument.spreadsheetml.customProperty"/>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drawings/drawing2.xml" ContentType="application/vnd.openxmlformats-officedocument.drawing+xml"/>
  <Override PartName="/xl/printerSettings/printerSettings2.bin" ContentType="application/vnd.openxmlformats-officedocument.spreadsheetml.printerSettings"/>
  <Override PartName="/xl/drawings/drawing3.xml" ContentType="application/vnd.openxmlformats-officedocument.drawing+xml"/>
  <Override PartName="/xl/drawings/drawing4.xml" ContentType="application/vnd.openxmlformats-officedocument.drawing+xml"/>
  <Override PartName="/xl/printerSettings/printerSettings3.bin" ContentType="application/vnd.openxmlformats-officedocument.spreadsheetml.printerSettings"/>
  <Override PartName="/xl/drawings/drawing5.xml" ContentType="application/vnd.openxmlformats-officedocument.drawing+xml"/>
  <Override PartName="/xl/printerSettings/printerSettings4.bin" ContentType="application/vnd.openxmlformats-officedocument.spreadsheetml.printerSettings"/>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printerSettings/printerSettings5.bin" ContentType="application/vnd.openxmlformats-officedocument.spreadsheetml.printerSettings"/>
  <Override PartName="/xl/drawings/drawing7.xml" ContentType="application/vnd.openxmlformats-officedocument.drawing+xml"/>
  <Override PartName="/xl/printerSettings/printerSettings6.bin" ContentType="application/vnd.openxmlformats-officedocument.spreadsheetml.printerSettings"/>
  <Override PartName="/xl/drawings/drawing8.xml" ContentType="application/vnd.openxmlformats-officedocument.drawing+xml"/>
  <Override PartName="/xl/printerSettings/printerSettings7.bin" ContentType="application/vnd.openxmlformats-officedocument.spreadsheetml.printerSettings"/>
  <Override PartName="/xl/drawings/drawing9.xml" ContentType="application/vnd.openxmlformats-officedocument.drawing+xml"/>
  <Override PartName="/xl/printerSettings/printerSettings8.bin" ContentType="application/vnd.openxmlformats-officedocument.spreadsheetml.printerSettings"/>
  <Override PartName="/xl/drawings/drawing10.xml" ContentType="application/vnd.openxmlformats-officedocument.drawing+xml"/>
  <Override PartName="/xl/drawings/drawing11.xml" ContentType="application/vnd.openxmlformats-officedocument.drawing+xml"/>
  <Override PartName="/xl/printerSettings/printerSettings9.bin" ContentType="application/vnd.openxmlformats-officedocument.spreadsheetml.printerSettings"/>
  <Override PartName="/xl/drawings/drawing12.xml" ContentType="application/vnd.openxmlformats-officedocument.drawing+xml"/>
  <Override PartName="/xl/drawings/drawing13.xml" ContentType="application/vnd.openxmlformats-officedocument.drawing+xml"/>
  <Override PartName="/xl/printerSettings/printerSettings10.bin" ContentType="application/vnd.openxmlformats-officedocument.spreadsheetml.printerSettings"/>
  <Override PartName="/xl/drawings/drawing14.xml" ContentType="application/vnd.openxmlformats-officedocument.drawing+xml"/>
  <Override PartName="/xl/printerSettings/printerSettings11.bin" ContentType="application/vnd.openxmlformats-officedocument.spreadsheetml.printerSettings"/>
  <Override PartName="/xl/drawings/drawing15.xml" ContentType="application/vnd.openxmlformats-officedocument.drawing+xml"/>
  <Override PartName="/xl/printerSettings/printerSettings12.bin" ContentType="application/vnd.openxmlformats-officedocument.spreadsheetml.printerSettings"/>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printerSettings/printerSettings13.bin" ContentType="application/vnd.openxmlformats-officedocument.spreadsheetml.printerSettings"/>
  <Override PartName="/xl/drawings/drawing23.xml" ContentType="application/vnd.openxmlformats-officedocument.drawing+xml"/>
  <Override PartName="/xl/printerSettings/printerSettings14.bin" ContentType="application/vnd.openxmlformats-officedocument.spreadsheetml.printerSettings"/>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printerSettings/printerSettings15.bin" ContentType="application/vnd.openxmlformats-officedocument.spreadsheetml.printerSettings"/>
  <Override PartName="/xl/drawings/drawing31.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printerSettings/printerSettings16.bin" ContentType="application/vnd.openxmlformats-officedocument.spreadsheetml.printerSettings"/>
  <Override PartName="/xl/drawings/drawing32.xml" ContentType="application/vnd.openxmlformats-officedocument.drawing+xml"/>
  <Override PartName="/xl/printerSettings/printerSettings17.bin" ContentType="application/vnd.openxmlformats-officedocument.spreadsheetml.printerSettings"/>
  <Override PartName="/xl/drawings/drawing33.xml" ContentType="application/vnd.openxmlformats-officedocument.drawing+xml"/>
  <Override PartName="/xl/printerSettings/printerSettings18.bin" ContentType="application/vnd.openxmlformats-officedocument.spreadsheetml.printerSettings"/>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showInkAnnotation="0" codeName="ThisWorkbook"/>
  <mc:AlternateContent xmlns:mc="http://schemas.openxmlformats.org/markup-compatibility/2006">
    <mc:Choice Requires="x15">
      <x15ac:absPath xmlns:x15ac="http://schemas.microsoft.com/office/spreadsheetml/2010/11/ac" url="C:\Users\shahp\Downloads\"/>
    </mc:Choice>
  </mc:AlternateContent>
  <bookViews>
    <workbookView xWindow="0" yWindow="0" windowWidth="7960" windowHeight="2240" tabRatio="887" firstSheet="1"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1" i="34" l="1"/>
  <c r="U21" i="34"/>
  <c r="O21" i="34"/>
  <c r="Q21" i="34" s="1"/>
  <c r="M21" i="34"/>
  <c r="X20" i="34"/>
  <c r="U20" i="34"/>
  <c r="O20" i="34"/>
  <c r="Q20" i="34" s="1"/>
  <c r="M20" i="34"/>
  <c r="X19" i="34"/>
  <c r="U19" i="34"/>
  <c r="O19" i="34"/>
  <c r="Q19" i="34" s="1"/>
  <c r="M19" i="34"/>
  <c r="X18" i="34"/>
  <c r="U18" i="34"/>
  <c r="O18" i="34"/>
  <c r="Q18" i="34" s="1"/>
  <c r="M18" i="34"/>
  <c r="X17" i="34"/>
  <c r="U17" i="34"/>
  <c r="Q17" i="34"/>
  <c r="O17" i="34"/>
  <c r="M17" i="34"/>
  <c r="X16" i="34"/>
  <c r="U16" i="34"/>
  <c r="O16" i="34"/>
  <c r="Q16" i="34" s="1"/>
  <c r="M16" i="34"/>
  <c r="X15" i="34"/>
  <c r="U15" i="34"/>
  <c r="O15" i="34"/>
  <c r="Q15" i="34" s="1"/>
  <c r="M15" i="34"/>
  <c r="V19" i="28"/>
  <c r="S19" i="28"/>
  <c r="M19" i="28"/>
  <c r="O19" i="28" s="1"/>
  <c r="K19" i="28"/>
  <c r="V18" i="28"/>
  <c r="S18" i="28"/>
  <c r="M18" i="28"/>
  <c r="O18" i="28" s="1"/>
  <c r="K18" i="28"/>
  <c r="V17" i="28"/>
  <c r="S17" i="28"/>
  <c r="M17" i="28"/>
  <c r="O17" i="28" s="1"/>
  <c r="K17" i="28"/>
  <c r="V16" i="28"/>
  <c r="S16" i="28"/>
  <c r="M16" i="28"/>
  <c r="O16" i="28" s="1"/>
  <c r="K16" i="28"/>
  <c r="V15" i="28"/>
  <c r="S15" i="28"/>
  <c r="M15" i="28"/>
  <c r="O15" i="28" s="1"/>
  <c r="K15" i="28"/>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23"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3" i="34" l="1"/>
  <c r="L23" i="34"/>
  <c r="K23" i="34"/>
  <c r="J3" i="34"/>
  <c r="V16" i="25"/>
  <c r="AC13" i="11"/>
  <c r="N13" i="5"/>
  <c r="V13" i="5"/>
  <c r="T13" i="3"/>
  <c r="L13" i="2"/>
  <c r="L13" i="4"/>
  <c r="T13" i="4"/>
  <c r="AC13" i="6"/>
  <c r="AC13" i="16"/>
  <c r="AC13" i="14"/>
  <c r="AC13" i="18"/>
  <c r="Z41" i="1"/>
  <c r="K41" i="1"/>
  <c r="J41" i="1"/>
  <c r="I41" i="1"/>
  <c r="H41" i="1"/>
  <c r="M23"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1" i="28"/>
  <c r="U21" i="28"/>
  <c r="R21" i="28"/>
  <c r="Q21" i="28"/>
  <c r="O21" i="28"/>
  <c r="N21" i="28"/>
  <c r="M21" i="28"/>
  <c r="J21" i="28"/>
  <c r="I21" i="28"/>
  <c r="H21"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5" i="2"/>
  <c r="Z14" i="1" s="1"/>
  <c r="W25" i="2"/>
  <c r="U25" i="2"/>
  <c r="R25" i="2"/>
  <c r="S14" i="1" s="1"/>
  <c r="Q25" i="2"/>
  <c r="R14" i="1" s="1"/>
  <c r="J25" i="2"/>
  <c r="K14" i="1" s="1"/>
  <c r="I25" i="2"/>
  <c r="J14" i="1" s="1"/>
  <c r="S25" i="2"/>
  <c r="T14" i="1" s="1"/>
  <c r="K25" i="2"/>
  <c r="L14" i="1" l="1"/>
  <c r="X14" i="1"/>
  <c r="X25" i="2"/>
  <c r="V14" i="1"/>
  <c r="V25" i="2"/>
  <c r="J16" i="44"/>
  <c r="K56" i="1"/>
  <c r="J15" i="44" s="1"/>
  <c r="L54" i="1"/>
  <c r="W54" i="1" s="1"/>
  <c r="V16" i="44" s="1"/>
  <c r="J17" i="44"/>
  <c r="L55" i="1"/>
  <c r="S21" i="28"/>
  <c r="K21" i="28"/>
  <c r="V21" i="28" s="1"/>
  <c r="Y14" i="1" l="1"/>
  <c r="W14" i="1"/>
  <c r="K17" i="44"/>
  <c r="W55" i="1"/>
  <c r="V17" i="44" s="1"/>
  <c r="K16" i="44"/>
  <c r="L56" i="1"/>
  <c r="O25"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5" i="2"/>
  <c r="O14" i="1" s="1"/>
  <c r="M25" i="2"/>
  <c r="N14" i="1" s="1"/>
  <c r="H25"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L15" i="28" l="1"/>
  <c r="L19" i="28"/>
  <c r="N18" i="34"/>
  <c r="N20" i="34"/>
  <c r="L16" i="28"/>
  <c r="N16" i="34"/>
  <c r="V21" i="34"/>
  <c r="V19" i="34"/>
  <c r="V17" i="34"/>
  <c r="V15" i="34"/>
  <c r="T18" i="28"/>
  <c r="T16" i="28"/>
  <c r="L18" i="28"/>
  <c r="N15" i="34"/>
  <c r="N19" i="34"/>
  <c r="N21" i="34"/>
  <c r="L17" i="28"/>
  <c r="N17" i="34"/>
  <c r="V20" i="34"/>
  <c r="V18" i="34"/>
  <c r="V16" i="34"/>
  <c r="T19" i="28"/>
  <c r="T17" i="28"/>
  <c r="T15" i="28"/>
  <c r="T23" i="2"/>
  <c r="T22" i="2"/>
  <c r="T21" i="2"/>
  <c r="T20" i="2"/>
  <c r="T19" i="2"/>
  <c r="T18" i="2"/>
  <c r="T17" i="2"/>
  <c r="T16" i="2"/>
  <c r="T15" i="2"/>
  <c r="L23" i="2"/>
  <c r="L22" i="2"/>
  <c r="L21" i="2"/>
  <c r="L20" i="2"/>
  <c r="L19" i="2"/>
  <c r="L18" i="2"/>
  <c r="L17" i="2"/>
  <c r="L16" i="2"/>
  <c r="L15" i="2"/>
  <c r="M57" i="1"/>
  <c r="U57" i="1"/>
  <c r="L25" i="2"/>
  <c r="T25" i="2"/>
  <c r="N16" i="15"/>
  <c r="V16" i="15"/>
  <c r="U24" i="1"/>
  <c r="M24" i="1"/>
  <c r="L16" i="14"/>
  <c r="T16" i="14"/>
  <c r="M23" i="1"/>
  <c r="U23" i="1"/>
  <c r="L16" i="11"/>
  <c r="T16" i="11"/>
  <c r="M22" i="1"/>
  <c r="U22" i="1"/>
  <c r="L16" i="10"/>
  <c r="T16" i="10"/>
  <c r="M21" i="1"/>
  <c r="U21" i="1"/>
  <c r="L16" i="6"/>
  <c r="T16"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21" i="28"/>
  <c r="L16" i="32"/>
  <c r="T16" i="32"/>
  <c r="L16" i="33"/>
  <c r="L16" i="31"/>
  <c r="T16" i="38"/>
  <c r="L21"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23" i="34"/>
  <c r="O23" i="34"/>
  <c r="N23" i="34"/>
  <c r="P23"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5" i="28" l="1"/>
  <c r="AC15" i="28" s="1"/>
  <c r="R15" i="34"/>
  <c r="AC15" i="34" s="1"/>
  <c r="P17" i="28"/>
  <c r="AC17" i="28" s="1"/>
  <c r="P19" i="28"/>
  <c r="AC19" i="28" s="1"/>
  <c r="R18" i="34"/>
  <c r="AC18" i="34" s="1"/>
  <c r="R20" i="34"/>
  <c r="AC20" i="34" s="1"/>
  <c r="P16" i="28"/>
  <c r="AC16" i="28" s="1"/>
  <c r="R16" i="34"/>
  <c r="AC16" i="34" s="1"/>
  <c r="P18" i="28"/>
  <c r="AC18" i="28" s="1"/>
  <c r="R17" i="34"/>
  <c r="AC17" i="34" s="1"/>
  <c r="R19" i="34"/>
  <c r="AC19" i="34" s="1"/>
  <c r="R21" i="34"/>
  <c r="AC21" i="34" s="1"/>
  <c r="P17" i="2"/>
  <c r="AC17" i="2" s="1"/>
  <c r="P21" i="2"/>
  <c r="AC21" i="2" s="1"/>
  <c r="P16" i="2"/>
  <c r="AC16" i="2" s="1"/>
  <c r="P20" i="2"/>
  <c r="AC20" i="2" s="1"/>
  <c r="P15" i="2"/>
  <c r="AC15" i="2" s="1"/>
  <c r="P19" i="2"/>
  <c r="AC19" i="2" s="1"/>
  <c r="P23" i="2"/>
  <c r="AC23" i="2" s="1"/>
  <c r="P18" i="2"/>
  <c r="AC18" i="2" s="1"/>
  <c r="P22" i="2"/>
  <c r="AC22" i="2" s="1"/>
  <c r="Q46" i="1"/>
  <c r="Q47" i="1"/>
  <c r="Q41" i="1"/>
  <c r="Q40" i="1"/>
  <c r="Q32" i="1"/>
  <c r="Q37" i="1"/>
  <c r="P16" i="31"/>
  <c r="P16" i="21"/>
  <c r="P16" i="18"/>
  <c r="P16" i="32"/>
  <c r="P16" i="25"/>
  <c r="P21"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5" i="2"/>
  <c r="R16" i="15"/>
  <c r="Q24" i="1" s="1"/>
  <c r="P16" i="14"/>
  <c r="Q23" i="1" s="1"/>
  <c r="P16" i="11"/>
  <c r="Q22" i="1" s="1"/>
  <c r="P16" i="10"/>
  <c r="Q21" i="1" s="1"/>
  <c r="P16"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23" i="34"/>
  <c r="T3" i="34"/>
  <c r="S23" i="34"/>
  <c r="U3" i="34"/>
  <c r="T23" i="34"/>
  <c r="S3" i="34"/>
  <c r="W16" i="24"/>
  <c r="X16" i="24" s="1"/>
  <c r="R3" i="24"/>
  <c r="T3" i="24"/>
  <c r="Y3" i="24"/>
  <c r="V16" i="24"/>
  <c r="S16" i="24"/>
  <c r="W3" i="24"/>
  <c r="R16" i="24"/>
  <c r="S3" i="24"/>
  <c r="U3" i="24"/>
  <c r="T16" i="24"/>
  <c r="U16" i="24"/>
  <c r="X3" i="24"/>
  <c r="Y16" i="24"/>
  <c r="V3" i="24"/>
  <c r="X3" i="34"/>
  <c r="Y23" i="34"/>
  <c r="W3" i="34"/>
  <c r="Y3" i="34"/>
  <c r="W23" i="34"/>
  <c r="X23" i="34" s="1"/>
  <c r="V3" i="34"/>
  <c r="R3" i="34"/>
  <c r="V23" i="34"/>
  <c r="R23"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<sst xmlns="http://schemas.openxmlformats.org/spreadsheetml/2006/main" count="3015" uniqueCount="743">
  <si>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</si>
  <si>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</si>
  <si>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</si>
  <si>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</si>
  <si>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</si>
  <si>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</si>
  <si>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</si>
  <si>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</si>
  <si>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</si>
  <si>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</si>
  <si>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</si>
  <si>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</si>
  <si>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</si>
  <si>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</si>
  <si>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</si>
  <si>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</si>
  <si>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</si>
  <si>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</si>
  <si>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</si>
  <si>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</si>
  <si>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</si>
  <si>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</si>
  <si>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</si>
  <si>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</si>
  <si>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</si>
  <si>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</si>
  <si>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</si>
  <si>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</si>
  <si>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</si>
  <si>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</si>
  <si>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</si>
  <si>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</si>
  <si>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</si>
  <si>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</si>
  <si>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</si>
  <si>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</si>
  <si>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</si>
  <si>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</si>
  <si>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</si>
  <si>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</si>
  <si>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</si>
  <si>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</si>
  <si>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</si>
  <si>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</si>
  <si>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</si>
  <si>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</si>
  <si>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</si>
  <si>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</si>
  <si>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</si>
  <si>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</si>
  <si>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</si>
  <si>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</si>
  <si>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</si>
  <si>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</si>
  <si>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</si>
  <si>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</si>
  <si>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</si>
  <si>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</si>
  <si>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</si>
  <si>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</si>
  <si>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</si>
  <si>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</si>
  <si>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</si>
  <si>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</si>
  <si>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</si>
  <si>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</si>
  <si>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</si>
  <si>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</si>
  <si>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</si>
  <si>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</si>
  <si>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</si>
  <si>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</si>
  <si>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</si>
  <si>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</si>
  <si>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</si>
  <si>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</si>
  <si>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</si>
  <si>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</si>
  <si>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</si>
  <si>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</si>
  <si>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</si>
  <si>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</si>
  <si>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</si>
  <si>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</si>
  <si>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</si>
  <si>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</si>
  <si>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</si>
  <si>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</si>
  <si>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</si>
  <si>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</si>
  <si>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</si>
  <si>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</si>
  <si>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</si>
  <si>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</si>
  <si>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</si>
  <si>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</si>
  <si>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</si>
  <si>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</si>
  <si>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</si>
  <si>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</si>
  <si>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</si>
  <si>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</si>
  <si>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</si>
  <si>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</si>
  <si>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</si>
  <si>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</si>
  <si>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</si>
  <si>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</si>
  <si>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</si>
  <si>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</si>
  <si>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</si>
  <si>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</si>
  <si>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</si>
  <si>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</si>
  <si>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</si>
  <si>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</si>
  <si>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</si>
  <si>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</si>
  <si>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</si>
  <si>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</si>
  <si>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</si>
  <si>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</si>
  <si>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</si>
  <si>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</si>
  <si>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</si>
  <si>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</si>
  <si>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</si>
  <si>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</si>
  <si>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</si>
  <si>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</si>
  <si>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</si>
  <si>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</si>
  <si>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</si>
  <si>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</si>
  <si>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</si>
  <si>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</si>
  <si>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</si>
  <si>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</si>
  <si>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</si>
  <si>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</si>
  <si>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</si>
  <si>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</si>
  <si>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</si>
  <si>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</si>
  <si>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</si>
  <si>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</si>
  <si>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</si>
  <si>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</si>
  <si>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</si>
  <si>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</si>
  <si>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</si>
  <si>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</si>
  <si>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</si>
  <si>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</si>
  <si>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</si>
  <si>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</si>
  <si>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</si>
  <si>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</si>
  <si>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</si>
  <si>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</si>
  <si>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</si>
  <si>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</si>
  <si>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</si>
  <si>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</si>
  <si>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</si>
  <si>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</si>
  <si>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</si>
  <si>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</si>
  <si>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</si>
  <si>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</si>
  <si>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</si>
  <si>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</si>
  <si>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</si>
  <si>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</si>
  <si>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</si>
  <si>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</si>
  <si>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</si>
  <si>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</si>
  <si>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</si>
  <si>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</si>
  <si>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</si>
  <si>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</si>
  <si>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</si>
  <si>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</si>
  <si>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</si>
  <si>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</si>
  <si>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</si>
  <si>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</si>
  <si>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</si>
  <si>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</si>
  <si>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</si>
  <si>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</si>
  <si>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</si>
  <si>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</si>
  <si>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</si>
  <si>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</si>
  <si>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</si>
  <si>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</si>
  <si>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</si>
  <si>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</si>
  <si>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</si>
  <si>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</si>
  <si>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</si>
  <si>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</si>
  <si>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</si>
  <si>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</si>
  <si>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</si>
  <si>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</si>
  <si>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</si>
  <si>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</si>
  <si>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</si>
  <si>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</si>
  <si>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</si>
  <si>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</si>
  <si>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</si>
  <si>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</si>
  <si>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</si>
  <si>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</si>
  <si>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</si>
  <si>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</si>
  <si>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</si>
  <si>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</si>
  <si>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</si>
  <si>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</si>
  <si>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</si>
  <si>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</si>
  <si>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</si>
  <si>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</si>
  <si>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</si>
  <si>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</si>
  <si>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</si>
  <si>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</si>
  <si>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</si>
  <si>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</si>
  <si>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</si>
  <si>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</si>
  <si>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</si>
  <si>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</si>
  <si>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</si>
  <si>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</si>
  <si>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</si>
  <si>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</si>
  <si>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</si>
  <si>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</si>
  <si>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</si>
  <si>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</si>
  <si>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</si>
  <si>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</si>
  <si>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</si>
  <si>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</si>
  <si>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</si>
  <si>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</si>
  <si>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</si>
  <si>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</si>
  <si>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</si>
  <si>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</si>
  <si>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</si>
  <si>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</si>
  <si>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</si>
  <si>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</si>
  <si>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</si>
  <si>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</si>
  <si>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</si>
  <si>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</si>
  <si>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</si>
  <si>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</si>
  <si>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</si>
  <si>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</si>
  <si>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</si>
  <si>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</si>
  <si>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</si>
  <si>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</si>
  <si>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</si>
  <si>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</si>
  <si>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</si>
  <si>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</si>
  <si>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</si>
  <si>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</si>
  <si>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</si>
  <si>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</si>
  <si>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</si>
  <si>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</si>
  <si>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</si>
  <si>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</si>
  <si>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</si>
  <si>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</si>
  <si>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</si>
  <si>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</si>
  <si>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</si>
  <si>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</si>
  <si>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</si>
  <si>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</si>
  <si>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</si>
  <si>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</si>
  <si>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</si>
  <si>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</si>
  <si>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</si>
  <si>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</si>
  <si>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</si>
  <si>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</si>
  <si>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</si>
  <si>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</si>
  <si>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</si>
  <si>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</si>
  <si>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</si>
  <si>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</si>
  <si>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</si>
  <si>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</si>
  <si>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</si>
  <si>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</si>
  <si>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</si>
  <si>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</si>
  <si>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</si>
  <si>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</si>
  <si>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</si>
  <si>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</si>
  <si>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</si>
  <si>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</si>
  <si>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</si>
  <si>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</si>
  <si>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</si>
  <si>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</si>
  <si>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</si>
  <si>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</si>
  <si>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</si>
  <si>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</si>
  <si>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</si>
  <si>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</si>
  <si>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</si>
  <si>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</si>
  <si>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</si>
  <si>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</si>
  <si>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</si>
  <si>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</si>
  <si>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</si>
  <si>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</si>
  <si>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</si>
  <si>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</si>
  <si>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</si>
  <si>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</si>
  <si>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</si>
  <si>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</si>
  <si>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</si>
  <si>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</si>
  <si>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</si>
  <si>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</si>
  <si>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</si>
  <si>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</si>
  <si>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</si>
  <si>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</si>
  <si>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</si>
  <si>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</si>
  <si>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</si>
  <si>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</si>
  <si>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</si>
  <si>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</si>
  <si>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</si>
  <si>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</si>
  <si>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</si>
  <si>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</si>
  <si>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</si>
  <si>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</si>
  <si>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</si>
  <si>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</si>
  <si>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</si>
  <si>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</si>
  <si>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</si>
  <si>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</si>
  <si>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</si>
  <si>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</si>
  <si>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</si>
  <si>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</si>
  <si>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</si>
  <si>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</si>
  <si>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</si>
  <si>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</si>
  <si>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</si>
  <si>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</si>
  <si>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</si>
  <si>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</si>
  <si>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</si>
  <si>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</si>
  <si>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</si>
  <si>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</si>
  <si>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</si>
  <si>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</si>
  <si>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</si>
  <si>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</si>
  <si>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</si>
  <si>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</si>
  <si>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</si>
  <si>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</si>
  <si>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</si>
  <si>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</si>
  <si>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</si>
  <si>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</si>
  <si>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</si>
  <si>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</si>
  <si>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</si>
  <si>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</si>
  <si>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</si>
  <si>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</si>
  <si>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</si>
  <si>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</si>
  <si>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</si>
  <si>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</si>
  <si>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</si>
  <si>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</si>
  <si>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</si>
  <si>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</si>
  <si>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</si>
  <si>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</si>
  <si>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</si>
  <si>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</si>
  <si>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</si>
  <si>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</si>
  <si>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</si>
  <si>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</si>
  <si>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</si>
  <si>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</si>
  <si>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</si>
  <si>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</si>
  <si>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</si>
  <si>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</si>
  <si>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</si>
  <si>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</si>
  <si>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</si>
  <si>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</si>
  <si>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</si>
  <si>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</si>
  <si>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</si>
  <si>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</si>
  <si>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</si>
  <si>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</si>
  <si>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</si>
  <si>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</si>
  <si>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</si>
  <si>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</si>
  <si>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</si>
  <si>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</si>
  <si>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</si>
  <si>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</si>
  <si>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</si>
  <si>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</si>
  <si>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</si>
  <si>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</si>
  <si>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</si>
  <si>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</si>
  <si>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</si>
  <si>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</si>
  <si>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</si>
  <si>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</si>
  <si>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</si>
  <si>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</si>
  <si>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</si>
  <si>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</si>
  <si>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</si>
  <si>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</si>
  <si>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</si>
  <si>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</si>
  <si>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</si>
  <si>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</si>
  <si>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</si>
  <si>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</si>
  <si>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</si>
  <si>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</si>
  <si>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</si>
  <si>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</si>
  <si>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</si>
  <si>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</si>
  <si>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</si>
  <si>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</si>
  <si>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</si>
  <si>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</si>
  <si>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</si>
  <si>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</si>
  <si>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</si>
  <si>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</si>
  <si>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</si>
  <si>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</si>
  <si>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</si>
  <si>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</si>
  <si>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</si>
  <si>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</si>
  <si>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</si>
  <si>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</si>
  <si>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</si>
  <si>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</si>
  <si>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</si>
  <si>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</si>
  <si>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</si>
  <si>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</si>
  <si>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</si>
  <si>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</si>
  <si>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</si>
  <si>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</si>
  <si>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</si>
  <si>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</si>
  <si>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</si>
  <si>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</si>
  <si>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</si>
  <si>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</si>
  <si>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</si>
  <si>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</si>
  <si>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</si>
  <si>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</si>
  <si>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</si>
  <si>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</si>
  <si>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</si>
  <si>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</si>
  <si>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</si>
  <si>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</si>
  <si>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</si>
  <si>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</si>
  <si>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</si>
  <si>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</si>
  <si>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</si>
  <si>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</si>
  <si>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</si>
  <si>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</si>
  <si>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</si>
  <si>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</si>
  <si>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</si>
  <si>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</si>
  <si>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</si>
  <si>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</si>
  <si>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</si>
  <si>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</si>
  <si>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</si>
  <si>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</si>
  <si>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</si>
  <si>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</si>
  <si>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</si>
  <si>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</si>
  <si>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</si>
  <si>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</si>
  <si>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</si>
  <si>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</si>
  <si>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</si>
  <si>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</si>
  <si>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</si>
  <si>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</si>
  <si>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</si>
  <si>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</si>
  <si>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</si>
  <si>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</si>
  <si>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</si>
  <si>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</si>
  <si>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</si>
  <si>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</si>
  <si>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</si>
  <si>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</si>
  <si>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</si>
  <si>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</si>
  <si>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</si>
  <si>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</si>
  <si>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</si>
  <si>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</si>
  <si>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</si>
  <si>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</si>
  <si>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</si>
  <si>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</si>
  <si>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</si>
  <si>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</si>
  <si>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</si>
  <si>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</si>
  <si>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</si>
  <si>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</si>
  <si>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</si>
  <si>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</si>
  <si>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</si>
  <si>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</si>
  <si>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</si>
  <si>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</si>
  <si>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</si>
  <si>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</si>
  <si>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</si>
  <si>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</si>
  <si>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</si>
  <si>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</si>
  <si>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</si>
  <si>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</si>
  <si>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</si>
  <si>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</si>
  <si>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</si>
  <si>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</si>
  <si>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</si>
  <si>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</si>
  <si>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</si>
  <si>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</si>
  <si>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</si>
  <si>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</si>
  <si>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</si>
  <si>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</si>
  <si>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</si>
  <si>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</si>
  <si>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</si>
  <si>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</si>
  <si>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</si>
  <si>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</si>
  <si>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</si>
  <si>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</si>
  <si>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</si>
  <si>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</si>
  <si>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</si>
  <si>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</si>
  <si>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</si>
  <si>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</si>
  <si>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</si>
  <si>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</si>
  <si>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</si>
  <si>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</si>
  <si>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</si>
  <si>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</si>
  <si>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</si>
  <si>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</si>
  <si>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</si>
  <si>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</si>
  <si>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</si>
  <si>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</si>
  <si>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</si>
  <si>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</si>
  <si>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</si>
  <si>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</si>
  <si>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</si>
  <si>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</si>
  <si>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</si>
  <si>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</si>
  <si>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Please enter valid PAN no or if you already added PAN no then remove reason for not providing PAN.</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</si>
  <si>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</si>
  <si>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</si>
  <si>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</si>
  <si>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</si>
  <si>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</si>
  <si>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</si>
  <si>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</si>
  <si>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</si>
  <si>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</si>
  <si>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</si>
  <si>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</si>
  <si>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</si>
  <si>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</si>
  <si>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</si>
  <si>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</si>
  <si>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</si>
  <si>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</si>
  <si>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</si>
  <si>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</si>
  <si>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</si>
  <si>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</si>
  <si>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</si>
  <si>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</si>
  <si>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</si>
  <si>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</si>
  <si>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</si>
  <si>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</si>
  <si>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</si>
  <si>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</si>
  <si>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</si>
  <si>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</si>
  <si>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</si>
  <si>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</si>
  <si>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</si>
  <si>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</si>
  <si>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</si>
  <si>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</si>
  <si>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</si>
  <si>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</si>
  <si>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</si>
  <si>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</si>
  <si>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</si>
  <si>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</si>
  <si>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</si>
  <si>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</si>
  <si>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</si>
  <si>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</si>
  <si>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</si>
  <si>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</si>
  <si>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</si>
  <si>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</si>
  <si>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</si>
  <si>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</si>
  <si>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</si>
  <si>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</si>
  <si>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</si>
  <si>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</si>
  <si>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</si>
  <si>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</si>
  <si>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</si>
  <si>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</si>
  <si>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</si>
  <si>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</si>
  <si>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</si>
  <si>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</si>
  <si>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</si>
  <si>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</si>
  <si>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</si>
  <si>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</si>
  <si>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</si>
  <si>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</si>
  <si>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</si>
  <si>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</si>
  <si>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</si>
  <si>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</si>
  <si>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</si>
  <si>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</si>
  <si>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</si>
  <si>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531247</t>
  </si>
  <si>
    <t>INE506B01016</t>
  </si>
  <si>
    <t>ALPHA HI-TECH FUEL LIMITED</t>
  </si>
  <si>
    <t>30-06-2019</t>
  </si>
  <si>
    <t xml:space="preserve">Haren Jaisukhlal Shah                                                                                                                                                                                                                                     </t>
  </si>
  <si>
    <t>AAFPS5209L</t>
  </si>
  <si>
    <t>Bhadresh Navinchandra Dhroov</t>
  </si>
  <si>
    <t>ABYPD8003B</t>
  </si>
  <si>
    <t>Alpa Haren Shah</t>
  </si>
  <si>
    <t>AAPPS4737D</t>
  </si>
  <si>
    <t>Bhanuben Jaisukhlal Shah</t>
  </si>
  <si>
    <t>BHZPS3450F</t>
  </si>
  <si>
    <t>Jayant Anantrai Shah</t>
  </si>
  <si>
    <t>AKZPS5449N</t>
  </si>
  <si>
    <t>Rajendra Navinchandra Sanghvi</t>
  </si>
  <si>
    <t>AADPS7064F</t>
  </si>
  <si>
    <t>Raju Keshavlal Parekh</t>
  </si>
  <si>
    <t>AIBPP7694N</t>
  </si>
  <si>
    <t>Shrikant Vasantlal Javeri</t>
  </si>
  <si>
    <t>ACZPJ9218Q</t>
  </si>
  <si>
    <t>Pradip Anantrai Shah</t>
  </si>
  <si>
    <t>AWWPS6423M</t>
  </si>
  <si>
    <t xml:space="preserve">Anita Dalal                                                                                                                                                                                                                                               </t>
  </si>
  <si>
    <t>AAEPD9039Q</t>
  </si>
  <si>
    <t>Gobind Godia</t>
  </si>
  <si>
    <t xml:space="preserve">Pista Bai                                                                                                                                                                                                                                                 </t>
  </si>
  <si>
    <t>ABOPB1082A</t>
  </si>
  <si>
    <t xml:space="preserve">Rajesh  Shah                                                                                                                                                                                                                                              </t>
  </si>
  <si>
    <t>ANIPS4005N</t>
  </si>
  <si>
    <t>Sunil Jiwanand Jha</t>
  </si>
  <si>
    <t>AFHPJ5612B</t>
  </si>
  <si>
    <t>Rudra Shares &amp; Stock Brokers Limited</t>
  </si>
  <si>
    <t>Ssj Finance &amp; Securities Pvt. Ltd</t>
  </si>
  <si>
    <t>AADCG1458J</t>
  </si>
  <si>
    <t>AABCS4245H</t>
  </si>
  <si>
    <t>083073078067069044032066069073078071032079066084065073078069068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</si>
</sst>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49" fontId="0" fillId="8" borderId="16" xfId="0" applyNumberFormat="1" applyFill="1" applyBorder="1" applyAlignment="1" applyProtection="1">
      <alignment horizontal="center" vertical="center"/>
      <protection locked="0"/>
    </xf>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0" fontId="0" fillId="8" borderId="4" xfId="0" applyNumberFormat="1" applyFont="1" applyFill="1" applyBorder="1" applyProtection="1">
      <protection locked="0"/>
    </xf>
    <xf numFmtId="0" fontId="0" fillId="8" borderId="4" xfId="0" applyNumberFormat="1" applyFill="1" applyBorder="1" applyProtection="1">
      <protection locked="0"/>
    </xf>
    <xf numFmtId="0" fontId="0" fillId="8" borderId="4" xfId="0" applyFill="1" applyBorder="1" applyAlignment="1" applyProtection="1">
      <alignment horizontal="center"/>
      <protection locked="0"/>
    </xf>
    <xf numFmtId="0" fontId="0" fillId="8" borderId="4" xfId="0" applyFill="1" applyBorder="1" applyAlignment="1" applyProtection="1">
      <alignment horizontal="right"/>
      <protection locked="0"/>
    </xf>
    <xf numFmtId="0" fontId="4" fillId="8" borderId="0" xfId="0" applyFont="1" applyFill="1" applyProtection="1">
      <protection locked="0"/>
    </xf>
    <xf numFmtId="0" fontId="0" fillId="13" borderId="4" xfId="0" applyFill="1" applyBorder="1" applyAlignment="1" applyProtection="1">
      <alignment horizontal="right"/>
    </xf>
    <xf numFmtId="0" fontId="0" fillId="8" borderId="4" xfId="0" applyFill="1" applyBorder="1" applyAlignment="1" applyProtection="1">
      <alignment horizontal="left"/>
      <protection locked="0"/>
    </xf>
    <xf numFmtId="165" fontId="0" fillId="13" borderId="4" xfId="0" applyNumberFormat="1" applyFill="1" applyBorder="1" applyAlignment="1" applyProtection="1">
      <alignment horizontal="right"/>
    </xf>
    <xf numFmtId="165" fontId="0" fillId="11" borderId="4" xfId="0" applyNumberFormat="1" applyFill="1" applyBorder="1" applyAlignment="1" applyProtection="1">
      <alignment horizontal="right"/>
    </xf>
    <xf numFmtId="165" fontId="0" fillId="11" borderId="4" xfId="0" applyNumberFormat="1" applyFill="1" applyBorder="1" applyAlignment="1" applyProtection="1">
      <alignment horizontal="right"/>
      <protection hidden="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69850</xdr:colOff>
          <xdr:row>14</xdr:row>
          <xdr:rowOff>69850</xdr:rowOff>
        </xdr:from>
        <xdr:to>
          <xdr:col>23</xdr:col>
          <xdr:colOff>1257300</xdr:colOff>
          <xdr:row>14</xdr:row>
          <xdr:rowOff>266700</xdr:rowOff>
        </xdr:to>
        <xdr:sp macro="" textlink="">
          <xdr:nvSpPr>
            <xdr:cNvPr id="27649" name="Button 1" hidden="1">
              <a:extLst>
                <a:ext uri="{63B3BB69-23CF-44E3-9099-C40C66FF867C}">
                  <a14:compatExt spid="_x0000_s27649"/>
                </a:ext>
                <a:ext uri="{FF2B5EF4-FFF2-40B4-BE49-F238E27FC236}">
                  <a16:creationId xmlns:a16="http://schemas.microsoft.com/office/drawing/2014/main" id="{00000000-0008-0000-1B00-000001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15</xdr:row>
          <xdr:rowOff>69850</xdr:rowOff>
        </xdr:from>
        <xdr:to>
          <xdr:col>23</xdr:col>
          <xdr:colOff>1257300</xdr:colOff>
          <xdr:row>15</xdr:row>
          <xdr:rowOff>266700</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B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16</xdr:row>
          <xdr:rowOff>69850</xdr:rowOff>
        </xdr:from>
        <xdr:to>
          <xdr:col>23</xdr:col>
          <xdr:colOff>1257300</xdr:colOff>
          <xdr:row>16</xdr:row>
          <xdr:rowOff>266700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B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17</xdr:row>
          <xdr:rowOff>69850</xdr:rowOff>
        </xdr:from>
        <xdr:to>
          <xdr:col>23</xdr:col>
          <xdr:colOff>1257300</xdr:colOff>
          <xdr:row>17</xdr:row>
          <xdr:rowOff>266700</xdr:rowOff>
        </xdr:to>
        <xdr:sp macro="" textlink="">
          <xdr:nvSpPr>
            <xdr:cNvPr id="27652" name="Button 4" hidden="1">
              <a:extLst>
                <a:ext uri="{63B3BB69-23CF-44E3-9099-C40C66FF867C}">
                  <a14:compatExt spid="_x0000_s27652"/>
                </a:ext>
                <a:ext uri="{FF2B5EF4-FFF2-40B4-BE49-F238E27FC236}">
                  <a16:creationId xmlns:a16="http://schemas.microsoft.com/office/drawing/2014/main" id="{00000000-0008-0000-1B00-000004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18</xdr:row>
          <xdr:rowOff>69850</xdr:rowOff>
        </xdr:from>
        <xdr:to>
          <xdr:col>23</xdr:col>
          <xdr:colOff>1257300</xdr:colOff>
          <xdr:row>18</xdr:row>
          <xdr:rowOff>266700</xdr:rowOff>
        </xdr:to>
        <xdr:sp macro="" textlink="">
          <xdr:nvSpPr>
            <xdr:cNvPr id="27653" name="Button 5" hidden="1">
              <a:extLst>
                <a:ext uri="{63B3BB69-23CF-44E3-9099-C40C66FF867C}">
                  <a14:compatExt spid="_x0000_s27653"/>
                </a:ext>
                <a:ext uri="{FF2B5EF4-FFF2-40B4-BE49-F238E27FC236}">
                  <a16:creationId xmlns:a16="http://schemas.microsoft.com/office/drawing/2014/main" id="{00000000-0008-0000-1B00-000005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69850</xdr:colOff>
          <xdr:row>14</xdr:row>
          <xdr:rowOff>69850</xdr:rowOff>
        </xdr:from>
        <xdr:to>
          <xdr:col>25</xdr:col>
          <xdr:colOff>1327150</xdr:colOff>
          <xdr:row>14</xdr:row>
          <xdr:rowOff>266700</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00000000-0008-0000-1F00-000001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15</xdr:row>
          <xdr:rowOff>69850</xdr:rowOff>
        </xdr:from>
        <xdr:to>
          <xdr:col>25</xdr:col>
          <xdr:colOff>1327150</xdr:colOff>
          <xdr:row>15</xdr:row>
          <xdr:rowOff>266700</xdr:rowOff>
        </xdr:to>
        <xdr:sp macro="" textlink="">
          <xdr:nvSpPr>
            <xdr:cNvPr id="31746" name="Button 2" hidden="1">
              <a:extLst>
                <a:ext uri="{63B3BB69-23CF-44E3-9099-C40C66FF867C}">
                  <a14:compatExt spid="_x0000_s31746"/>
                </a:ext>
                <a:ext uri="{FF2B5EF4-FFF2-40B4-BE49-F238E27FC236}">
                  <a16:creationId xmlns:a16="http://schemas.microsoft.com/office/drawing/2014/main" id="{00000000-0008-0000-1F00-000002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16</xdr:row>
          <xdr:rowOff>69850</xdr:rowOff>
        </xdr:from>
        <xdr:to>
          <xdr:col>25</xdr:col>
          <xdr:colOff>1327150</xdr:colOff>
          <xdr:row>16</xdr:row>
          <xdr:rowOff>266700</xdr:rowOff>
        </xdr:to>
        <xdr:sp macro="" textlink="">
          <xdr:nvSpPr>
            <xdr:cNvPr id="31747" name="Button 3" hidden="1">
              <a:extLst>
                <a:ext uri="{63B3BB69-23CF-44E3-9099-C40C66FF867C}">
                  <a14:compatExt spid="_x0000_s31747"/>
                </a:ext>
                <a:ext uri="{FF2B5EF4-FFF2-40B4-BE49-F238E27FC236}">
                  <a16:creationId xmlns:a16="http://schemas.microsoft.com/office/drawing/2014/main" id="{00000000-0008-0000-1F00-000003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17</xdr:row>
          <xdr:rowOff>69850</xdr:rowOff>
        </xdr:from>
        <xdr:to>
          <xdr:col>25</xdr:col>
          <xdr:colOff>1327150</xdr:colOff>
          <xdr:row>17</xdr:row>
          <xdr:rowOff>266700</xdr:rowOff>
        </xdr:to>
        <xdr:sp macro="" textlink="">
          <xdr:nvSpPr>
            <xdr:cNvPr id="31748" name="Button 4" hidden="1">
              <a:extLst>
                <a:ext uri="{63B3BB69-23CF-44E3-9099-C40C66FF867C}">
                  <a14:compatExt spid="_x0000_s31748"/>
                </a:ext>
                <a:ext uri="{FF2B5EF4-FFF2-40B4-BE49-F238E27FC236}">
                  <a16:creationId xmlns:a16="http://schemas.microsoft.com/office/drawing/2014/main" id="{00000000-0008-0000-1F00-000004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18</xdr:row>
          <xdr:rowOff>69850</xdr:rowOff>
        </xdr:from>
        <xdr:to>
          <xdr:col>25</xdr:col>
          <xdr:colOff>1327150</xdr:colOff>
          <xdr:row>18</xdr:row>
          <xdr:rowOff>266700</xdr:rowOff>
        </xdr:to>
        <xdr:sp macro="" textlink="">
          <xdr:nvSpPr>
            <xdr:cNvPr id="31749" name="Button 5" hidden="1">
              <a:extLst>
                <a:ext uri="{63B3BB69-23CF-44E3-9099-C40C66FF867C}">
                  <a14:compatExt spid="_x0000_s31749"/>
                </a:ext>
                <a:ext uri="{FF2B5EF4-FFF2-40B4-BE49-F238E27FC236}">
                  <a16:creationId xmlns:a16="http://schemas.microsoft.com/office/drawing/2014/main" id="{00000000-0008-0000-1F00-000005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19</xdr:row>
          <xdr:rowOff>69850</xdr:rowOff>
        </xdr:from>
        <xdr:to>
          <xdr:col>25</xdr:col>
          <xdr:colOff>1327150</xdr:colOff>
          <xdr:row>19</xdr:row>
          <xdr:rowOff>266700</xdr:rowOff>
        </xdr:to>
        <xdr:sp macro="" textlink="">
          <xdr:nvSpPr>
            <xdr:cNvPr id="31750" name="Button 6" hidden="1">
              <a:extLst>
                <a:ext uri="{63B3BB69-23CF-44E3-9099-C40C66FF867C}">
                  <a14:compatExt spid="_x0000_s31750"/>
                </a:ext>
                <a:ext uri="{FF2B5EF4-FFF2-40B4-BE49-F238E27FC236}">
                  <a16:creationId xmlns:a16="http://schemas.microsoft.com/office/drawing/2014/main" id="{00000000-0008-0000-1F00-000006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20</xdr:row>
          <xdr:rowOff>69850</xdr:rowOff>
        </xdr:from>
        <xdr:to>
          <xdr:col>25</xdr:col>
          <xdr:colOff>1327150</xdr:colOff>
          <xdr:row>20</xdr:row>
          <xdr:rowOff>266700</xdr:rowOff>
        </xdr:to>
        <xdr:sp macro="" textlink="">
          <xdr:nvSpPr>
            <xdr:cNvPr id="31751" name="Button 7" hidden="1">
              <a:extLst>
                <a:ext uri="{63B3BB69-23CF-44E3-9099-C40C66FF867C}">
                  <a14:compatExt spid="_x0000_s31751"/>
                </a:ext>
                <a:ext uri="{FF2B5EF4-FFF2-40B4-BE49-F238E27FC236}">
                  <a16:creationId xmlns:a16="http://schemas.microsoft.com/office/drawing/2014/main" id="{00000000-0008-0000-1F00-000007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69850</xdr:colOff>
          <xdr:row>14</xdr:row>
          <xdr:rowOff>69850</xdr:rowOff>
        </xdr:from>
        <xdr:to>
          <xdr:col>25</xdr:col>
          <xdr:colOff>1136650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15</xdr:row>
          <xdr:rowOff>69850</xdr:rowOff>
        </xdr:from>
        <xdr:to>
          <xdr:col>25</xdr:col>
          <xdr:colOff>1136650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16</xdr:row>
          <xdr:rowOff>69850</xdr:rowOff>
        </xdr:from>
        <xdr:to>
          <xdr:col>25</xdr:col>
          <xdr:colOff>1136650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17</xdr:row>
          <xdr:rowOff>69850</xdr:rowOff>
        </xdr:from>
        <xdr:to>
          <xdr:col>25</xdr:col>
          <xdr:colOff>1136650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18</xdr:row>
          <xdr:rowOff>69850</xdr:rowOff>
        </xdr:from>
        <xdr:to>
          <xdr:col>25</xdr:col>
          <xdr:colOff>1136650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19</xdr:row>
          <xdr:rowOff>69850</xdr:rowOff>
        </xdr:from>
        <xdr:to>
          <xdr:col>25</xdr:col>
          <xdr:colOff>1136650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20</xdr:row>
          <xdr:rowOff>69850</xdr:rowOff>
        </xdr:from>
        <xdr:to>
          <xdr:col>25</xdr:col>
          <xdr:colOff>1136650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21</xdr:row>
          <xdr:rowOff>69850</xdr:rowOff>
        </xdr:from>
        <xdr:to>
          <xdr:col>25</xdr:col>
          <xdr:colOff>1136650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22</xdr:row>
          <xdr:rowOff>69850</xdr:rowOff>
        </xdr:from>
        <xdr:to>
          <xdr:col>25</xdr:col>
          <xdr:colOff>1136650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0.bin"/><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1.bin"/><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3.bin"/><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5.bin"/><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customProperty" Target="../customProperty16.bin"/><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customProperty" Target="../customProperty17.bin"/><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customProperty" Target="../customProperty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customProperty" Target="../customProperty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customProperty" Target="../customProperty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customProperty" Target="../customProperty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customProperty" Target="../customProperty24.bin"/><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customProperty" Target="../customProperty2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customProperty" Target="../customProperty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customProperty" Target="../customProperty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7.xml"/><Relationship Id="rId1" Type="http://schemas.openxmlformats.org/officeDocument/2006/relationships/customProperty" Target="../customProperty28.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customProperty" Target="../customProperty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customProperty" Target="../customProperty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customProperty" Target="../customProperty31.bin"/></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drawing" Target="../drawings/drawing31.xml"/><Relationship Id="rId7" Type="http://schemas.openxmlformats.org/officeDocument/2006/relationships/ctrlProp" Target="../ctrlProps/ctrlProp17.xml"/><Relationship Id="rId2" Type="http://schemas.openxmlformats.org/officeDocument/2006/relationships/customProperty" Target="../customProperty32.bin"/><Relationship Id="rId1" Type="http://schemas.openxmlformats.org/officeDocument/2006/relationships/printerSettings" Target="../printerSettings/printerSettings15.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vmlDrawing" Target="../drawings/vmlDrawing3.vml"/><Relationship Id="rId9" Type="http://schemas.openxmlformats.org/officeDocument/2006/relationships/ctrlProp" Target="../ctrlProps/ctrlProp19.x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customProperty" Target="../customProperty33.bin"/><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customProperty" Target="../customProperty34.bin"/><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customProperty" Target="../customProperty35.bin"/><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customProperty" Target="../customProperty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customProperty" Target="../customProperty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customProperty" Target="../customProperty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6.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customProperty" Target="../customProperty7.bin"/><Relationship Id="rId1" Type="http://schemas.openxmlformats.org/officeDocument/2006/relationships/printerSettings" Target="../printerSettings/printerSettings4.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68"/>
  <sheetViews>
    <sheetView showGridLines="0" topLeftCell="A43" workbookViewId="0">
      <selection activeCell="D50" sqref="D50:J50"/>
    </sheetView>
  </sheetViews>
  <sheetFormatPr defaultColWidth="0" defaultRowHeight="15" customHeight="1" zeroHeight="1"/>
  <cols>
    <col min="1" max="1" width="2.7265625" customWidth="1"/>
    <col min="2" max="2" width="3" customWidth="1"/>
    <col min="3" max="3" width="2.7265625" customWidth="1"/>
    <col min="4" max="4" width="8" customWidth="1"/>
    <col min="5" max="5" width="12.1796875" customWidth="1"/>
    <col min="6" max="6" width="16.54296875" customWidth="1"/>
    <col min="7" max="7" width="17" customWidth="1"/>
    <col min="8" max="8" width="12.81640625" customWidth="1"/>
    <col min="9" max="9" width="15.26953125" customWidth="1"/>
    <col min="10" max="10" width="20.1796875" customWidth="1"/>
    <col min="11" max="11" width="4.453125" customWidth="1"/>
    <col min="12" max="12" width="3.81640625" customWidth="1"/>
    <col min="13" max="13" width="5.1796875" customWidth="1"/>
    <col min="14" max="16384" width="9.1796875" hidden="1"/>
  </cols>
  <sheetData>
    <row r="1" spans="4:10" ht="14.5"/>
    <row r="2" spans="4:10" ht="14.5">
      <c r="I2" s="267"/>
    </row>
    <row r="3" spans="4:10" ht="14.5">
      <c r="I3" s="267"/>
    </row>
    <row r="4" spans="4:10" ht="14.5">
      <c r="I4" s="267"/>
    </row>
    <row r="5" spans="4:10" ht="14.5">
      <c r="I5" s="267"/>
    </row>
    <row r="6" spans="4:10" ht="14.5">
      <c r="E6" s="435" t="s">
        <v>454</v>
      </c>
      <c r="F6" s="436"/>
      <c r="G6" s="436"/>
      <c r="H6" s="436"/>
      <c r="I6" s="437"/>
    </row>
    <row r="7" spans="4:10" ht="14.5">
      <c r="E7" s="268" t="s">
        <v>455</v>
      </c>
      <c r="F7" s="438" t="s">
        <v>456</v>
      </c>
      <c r="G7" s="439"/>
      <c r="H7" s="439"/>
      <c r="I7" s="440"/>
    </row>
    <row r="8" spans="4:10" ht="14.5">
      <c r="E8" s="268" t="s">
        <v>457</v>
      </c>
      <c r="F8" s="438" t="s">
        <v>458</v>
      </c>
      <c r="G8" s="441"/>
      <c r="H8" s="441"/>
      <c r="I8" s="442"/>
    </row>
    <row r="9" spans="4:10" ht="14.5">
      <c r="E9" s="268" t="s">
        <v>459</v>
      </c>
      <c r="F9" s="438" t="s">
        <v>460</v>
      </c>
      <c r="G9" s="441"/>
      <c r="H9" s="441"/>
      <c r="I9" s="442"/>
    </row>
    <row r="10" spans="4:10" ht="14.5">
      <c r="E10" s="268" t="s">
        <v>461</v>
      </c>
      <c r="F10" s="438" t="s">
        <v>642</v>
      </c>
      <c r="G10" s="441"/>
      <c r="H10" s="441"/>
      <c r="I10" s="442"/>
    </row>
    <row r="11" spans="4:10" ht="14.5">
      <c r="E11" s="268" t="s">
        <v>641</v>
      </c>
      <c r="F11" s="438" t="s">
        <v>489</v>
      </c>
      <c r="G11" s="441"/>
      <c r="H11" s="441"/>
      <c r="I11" s="442"/>
    </row>
    <row r="12" spans="4:10" ht="14.5">
      <c r="E12" s="268" t="s">
        <v>645</v>
      </c>
      <c r="F12" s="438" t="s">
        <v>646</v>
      </c>
      <c r="G12" s="441"/>
      <c r="H12" s="441"/>
      <c r="I12" s="442"/>
    </row>
    <row r="13" spans="4:10" ht="14.5">
      <c r="I13" s="267"/>
    </row>
    <row r="14" spans="4:10" ht="14.5">
      <c r="I14" s="267"/>
    </row>
    <row r="15" spans="4:10" ht="14.5">
      <c r="D15" s="443" t="s">
        <v>462</v>
      </c>
      <c r="E15" s="444"/>
      <c r="F15" s="444"/>
      <c r="G15" s="444"/>
      <c r="H15" s="444"/>
      <c r="I15" s="444"/>
      <c r="J15" s="445"/>
    </row>
    <row r="16" spans="4:10" ht="27.75" customHeight="1">
      <c r="D16" s="446" t="s">
        <v>463</v>
      </c>
      <c r="E16" s="446"/>
      <c r="F16" s="446"/>
      <c r="G16" s="446"/>
      <c r="H16" s="446"/>
      <c r="I16" s="446"/>
      <c r="J16" s="446"/>
    </row>
    <row r="17" spans="4:10" ht="45" customHeight="1">
      <c r="D17" s="447" t="s">
        <v>464</v>
      </c>
      <c r="E17" s="447"/>
      <c r="F17" s="447"/>
      <c r="G17" s="447"/>
      <c r="H17" s="447"/>
      <c r="I17" s="447"/>
      <c r="J17" s="447"/>
    </row>
    <row r="18" spans="4:10" ht="14.5">
      <c r="D18" s="269"/>
      <c r="E18" s="269"/>
      <c r="F18" s="269"/>
      <c r="G18" s="269"/>
      <c r="H18" s="269"/>
      <c r="I18" s="270"/>
      <c r="J18" s="269"/>
    </row>
    <row r="19" spans="4:10" ht="14.5">
      <c r="I19" s="267"/>
    </row>
    <row r="20" spans="4:10">
      <c r="D20" s="426" t="s">
        <v>465</v>
      </c>
      <c r="E20" s="427"/>
      <c r="F20" s="427"/>
      <c r="G20" s="427"/>
      <c r="H20" s="427"/>
      <c r="I20" s="427"/>
      <c r="J20" s="428"/>
    </row>
    <row r="21" spans="4:10" ht="18" customHeight="1">
      <c r="D21" s="448" t="s">
        <v>466</v>
      </c>
      <c r="E21" s="449"/>
      <c r="F21" s="449"/>
      <c r="G21" s="449"/>
      <c r="H21" s="449"/>
      <c r="I21" s="449"/>
      <c r="J21" s="450"/>
    </row>
    <row r="22" spans="4:10" ht="16.5" customHeight="1">
      <c r="D22" s="451" t="s">
        <v>467</v>
      </c>
      <c r="E22" s="452"/>
      <c r="F22" s="452"/>
      <c r="G22" s="452"/>
      <c r="H22" s="452"/>
      <c r="I22" s="452"/>
      <c r="J22" s="453"/>
    </row>
    <row r="23" spans="4:10" ht="16.5" customHeight="1">
      <c r="D23" s="412" t="s">
        <v>468</v>
      </c>
      <c r="E23" s="413"/>
      <c r="F23" s="413"/>
      <c r="G23" s="413"/>
      <c r="H23" s="413"/>
      <c r="I23" s="413"/>
      <c r="J23" s="414"/>
    </row>
    <row r="24" spans="4:10" ht="18.75" customHeight="1">
      <c r="D24" s="412" t="s">
        <v>469</v>
      </c>
      <c r="E24" s="413"/>
      <c r="F24" s="413"/>
      <c r="G24" s="413"/>
      <c r="H24" s="413"/>
      <c r="I24" s="413"/>
      <c r="J24" s="414"/>
    </row>
    <row r="25" spans="4:10" ht="28.5" customHeight="1">
      <c r="D25" s="415" t="s">
        <v>470</v>
      </c>
      <c r="E25" s="416"/>
      <c r="F25" s="416"/>
      <c r="G25" s="416"/>
      <c r="H25" s="416"/>
      <c r="I25" s="416"/>
      <c r="J25" s="417"/>
    </row>
    <row r="26" spans="4:10" ht="14.5">
      <c r="I26" s="267"/>
    </row>
    <row r="27" spans="4:10" ht="14.5">
      <c r="I27" s="267"/>
    </row>
    <row r="28" spans="4:10">
      <c r="D28" s="432" t="s">
        <v>471</v>
      </c>
      <c r="E28" s="433"/>
      <c r="F28" s="433"/>
      <c r="G28" s="433"/>
      <c r="H28" s="433"/>
      <c r="I28" s="433"/>
      <c r="J28" s="434"/>
    </row>
    <row r="29" spans="4:10" ht="14.5">
      <c r="D29" s="271">
        <v>1</v>
      </c>
      <c r="E29" s="424" t="s">
        <v>472</v>
      </c>
      <c r="F29" s="425"/>
      <c r="G29" s="425"/>
      <c r="H29" s="425"/>
      <c r="I29" s="425"/>
      <c r="J29" s="274" t="s">
        <v>473</v>
      </c>
    </row>
    <row r="30" spans="4:10" ht="14.5">
      <c r="D30" s="271">
        <v>2</v>
      </c>
      <c r="E30" s="424" t="s">
        <v>490</v>
      </c>
      <c r="F30" s="425"/>
      <c r="G30" s="425"/>
      <c r="H30" s="425"/>
      <c r="I30" s="425"/>
      <c r="J30" s="274" t="s">
        <v>490</v>
      </c>
    </row>
    <row r="31" spans="4:10" ht="14.5">
      <c r="D31" s="271">
        <v>3</v>
      </c>
      <c r="E31" s="424" t="s">
        <v>491</v>
      </c>
      <c r="F31" s="425"/>
      <c r="G31" s="425"/>
      <c r="H31" s="425"/>
      <c r="I31" s="425"/>
      <c r="J31" s="274" t="s">
        <v>491</v>
      </c>
    </row>
    <row r="32" spans="4:10" ht="14.5">
      <c r="D32" s="271">
        <v>4</v>
      </c>
      <c r="E32" s="424" t="s">
        <v>492</v>
      </c>
      <c r="F32" s="425"/>
      <c r="G32" s="425"/>
      <c r="H32" s="425"/>
      <c r="I32" s="425"/>
      <c r="J32" s="274" t="s">
        <v>492</v>
      </c>
    </row>
    <row r="33" spans="4:10" ht="14.5">
      <c r="D33" s="272"/>
      <c r="E33" s="272"/>
      <c r="F33" s="272"/>
      <c r="G33" s="272"/>
      <c r="H33" s="272"/>
      <c r="I33" s="273"/>
      <c r="J33" s="272"/>
    </row>
    <row r="34" spans="4:10" ht="14.5">
      <c r="D34" s="272"/>
      <c r="E34" s="272"/>
      <c r="F34" s="272"/>
      <c r="G34" s="272"/>
      <c r="H34" s="272"/>
      <c r="I34" s="273"/>
      <c r="J34" s="272"/>
    </row>
    <row r="35" spans="4:10">
      <c r="D35" s="426" t="s">
        <v>639</v>
      </c>
      <c r="E35" s="427"/>
      <c r="F35" s="427"/>
      <c r="G35" s="427"/>
      <c r="H35" s="427"/>
      <c r="I35" s="427"/>
      <c r="J35" s="428"/>
    </row>
    <row r="36" spans="4:10" ht="30" customHeight="1">
      <c r="D36" s="429" t="s">
        <v>640</v>
      </c>
      <c r="E36" s="430"/>
      <c r="F36" s="430"/>
      <c r="G36" s="430"/>
      <c r="H36" s="430"/>
      <c r="I36" s="430"/>
      <c r="J36" s="431"/>
    </row>
    <row r="37" spans="4:10" ht="14.5">
      <c r="D37" s="272"/>
      <c r="E37" s="272"/>
      <c r="F37" s="272"/>
      <c r="G37" s="272"/>
      <c r="H37" s="272"/>
      <c r="I37" s="273"/>
      <c r="J37" s="272"/>
    </row>
    <row r="38" spans="4:10" ht="14.5">
      <c r="D38" s="272"/>
      <c r="E38" s="272"/>
      <c r="F38" s="272"/>
      <c r="G38" s="272"/>
      <c r="H38" s="272"/>
      <c r="I38" s="273"/>
      <c r="J38" s="272"/>
    </row>
    <row r="39" spans="4:10" ht="14.5">
      <c r="I39" s="267"/>
    </row>
    <row r="40" spans="4:10" ht="18" customHeight="1">
      <c r="D40" s="426" t="s">
        <v>643</v>
      </c>
      <c r="E40" s="427"/>
      <c r="F40" s="427"/>
      <c r="G40" s="427"/>
      <c r="H40" s="427"/>
      <c r="I40" s="427"/>
      <c r="J40" s="428"/>
    </row>
    <row r="41" spans="4:10" ht="60" customHeight="1">
      <c r="D41" s="458" t="s">
        <v>493</v>
      </c>
      <c r="E41" s="459"/>
      <c r="F41" s="459"/>
      <c r="G41" s="459"/>
      <c r="H41" s="459"/>
      <c r="I41" s="459"/>
      <c r="J41" s="460"/>
    </row>
    <row r="42" spans="4:10" ht="49.5" customHeight="1">
      <c r="D42" s="461" t="s">
        <v>474</v>
      </c>
      <c r="E42" s="462"/>
      <c r="F42" s="462"/>
      <c r="G42" s="462"/>
      <c r="H42" s="462"/>
      <c r="I42" s="462"/>
      <c r="J42" s="463"/>
    </row>
    <row r="43" spans="4:10" ht="53.25" customHeight="1">
      <c r="D43" s="461" t="s">
        <v>475</v>
      </c>
      <c r="E43" s="462"/>
      <c r="F43" s="462"/>
      <c r="G43" s="462"/>
      <c r="H43" s="462"/>
      <c r="I43" s="462"/>
      <c r="J43" s="463"/>
    </row>
    <row r="44" spans="4:10" ht="30" customHeight="1">
      <c r="D44" s="448" t="s">
        <v>476</v>
      </c>
      <c r="E44" s="464"/>
      <c r="F44" s="464"/>
      <c r="G44" s="464"/>
      <c r="H44" s="464"/>
      <c r="I44" s="464"/>
      <c r="J44" s="465"/>
    </row>
    <row r="45" spans="4:10" ht="56.25" customHeight="1">
      <c r="D45" s="418" t="s">
        <v>477</v>
      </c>
      <c r="E45" s="419"/>
      <c r="F45" s="419"/>
      <c r="G45" s="419"/>
      <c r="H45" s="419"/>
      <c r="I45" s="419"/>
      <c r="J45" s="420"/>
    </row>
    <row r="46" spans="4:10" ht="84.75" customHeight="1">
      <c r="D46" s="418" t="s">
        <v>478</v>
      </c>
      <c r="E46" s="419"/>
      <c r="F46" s="419"/>
      <c r="G46" s="419"/>
      <c r="H46" s="419"/>
      <c r="I46" s="419"/>
      <c r="J46" s="420"/>
    </row>
    <row r="47" spans="4:10" ht="61.5" customHeight="1">
      <c r="D47" s="421" t="s">
        <v>479</v>
      </c>
      <c r="E47" s="422"/>
      <c r="F47" s="422"/>
      <c r="G47" s="422"/>
      <c r="H47" s="422"/>
      <c r="I47" s="422"/>
      <c r="J47" s="423"/>
    </row>
    <row r="48" spans="4:10" ht="14.5">
      <c r="I48" s="267"/>
    </row>
    <row r="49" spans="4:10" ht="14.5">
      <c r="I49" s="267"/>
    </row>
    <row r="50" spans="4:10">
      <c r="D50" s="432" t="s">
        <v>644</v>
      </c>
      <c r="E50" s="433"/>
      <c r="F50" s="433"/>
      <c r="G50" s="433"/>
      <c r="H50" s="433"/>
      <c r="I50" s="433"/>
      <c r="J50" s="434"/>
    </row>
    <row r="51" spans="4:10" ht="20.149999999999999" customHeight="1">
      <c r="D51" s="455" t="s">
        <v>480</v>
      </c>
      <c r="E51" s="455"/>
      <c r="F51" s="455"/>
      <c r="G51" s="455"/>
      <c r="H51" s="455"/>
      <c r="I51" s="455"/>
      <c r="J51" s="455"/>
    </row>
    <row r="52" spans="4:10" ht="20.149999999999999" customHeight="1">
      <c r="D52" s="455" t="s">
        <v>481</v>
      </c>
      <c r="E52" s="455"/>
      <c r="F52" s="455"/>
      <c r="G52" s="455"/>
      <c r="H52" s="455"/>
      <c r="I52" s="455"/>
      <c r="J52" s="455"/>
    </row>
    <row r="53" spans="4:10" ht="20.149999999999999" customHeight="1">
      <c r="D53" s="455" t="s">
        <v>482</v>
      </c>
      <c r="E53" s="455"/>
      <c r="F53" s="455"/>
      <c r="G53" s="455"/>
      <c r="H53" s="455"/>
      <c r="I53" s="455"/>
      <c r="J53" s="455"/>
    </row>
    <row r="54" spans="4:10" ht="42" customHeight="1">
      <c r="D54" s="455" t="s">
        <v>483</v>
      </c>
      <c r="E54" s="455"/>
      <c r="F54" s="455"/>
      <c r="G54" s="455"/>
      <c r="H54" s="455"/>
      <c r="I54" s="455"/>
      <c r="J54" s="455"/>
    </row>
    <row r="55" spans="4:10" ht="38.25" customHeight="1">
      <c r="D55" s="455" t="s">
        <v>484</v>
      </c>
      <c r="E55" s="455"/>
      <c r="F55" s="455"/>
      <c r="G55" s="455"/>
      <c r="H55" s="455"/>
      <c r="I55" s="455"/>
      <c r="J55" s="455"/>
    </row>
    <row r="56" spans="4:10" ht="38.25" customHeight="1">
      <c r="D56" s="456" t="s">
        <v>485</v>
      </c>
      <c r="E56" s="455"/>
      <c r="F56" s="455"/>
      <c r="G56" s="455"/>
      <c r="H56" s="455"/>
      <c r="I56" s="455"/>
      <c r="J56" s="455"/>
    </row>
    <row r="57" spans="4:10" ht="38.25" customHeight="1">
      <c r="D57" s="456" t="s">
        <v>486</v>
      </c>
      <c r="E57" s="455"/>
      <c r="F57" s="455"/>
      <c r="G57" s="455"/>
      <c r="H57" s="455"/>
      <c r="I57" s="455"/>
      <c r="J57" s="455"/>
    </row>
    <row r="58" spans="4:10" ht="25.5" customHeight="1">
      <c r="D58" s="457" t="s">
        <v>487</v>
      </c>
      <c r="E58" s="454"/>
      <c r="F58" s="454"/>
      <c r="G58" s="454"/>
      <c r="H58" s="454"/>
      <c r="I58" s="454"/>
      <c r="J58" s="454"/>
    </row>
    <row r="59" spans="4:10" ht="27.75" customHeight="1">
      <c r="D59" s="454" t="s">
        <v>488</v>
      </c>
      <c r="E59" s="454"/>
      <c r="F59" s="454"/>
      <c r="G59" s="454"/>
      <c r="H59" s="454"/>
      <c r="I59" s="454"/>
      <c r="J59" s="454"/>
    </row>
    <row r="60" spans="4:10" ht="14.5">
      <c r="I60" s="267"/>
    </row>
    <row r="61" spans="4:10" ht="14.5">
      <c r="I61" s="267"/>
    </row>
    <row r="62" spans="4:10" ht="14.5">
      <c r="I62" s="267"/>
    </row>
    <row r="63" spans="4:10" ht="15" customHeight="1"/>
    <row r="64" spans="4:10" ht="15" customHeight="1"/>
    <row r="65" ht="15" customHeight="1"/>
    <row r="66" ht="15" customHeight="1"/>
    <row r="67" ht="15" customHeight="1"/>
    <row r="68" ht="15" customHeight="1"/>
  </sheetData>
  <sheetProtection algorithmName="SHA-512" hashValue="M7f+Iqzgb0lyc8zawPp3ljOTRCizSraaj4NzuErFecbljq7pwc6tGQEyR1AzOyHUn9Mw42h56I1WOVHgm9Npag==" saltValue="faf3Y/wwMu1pKdHlVuOhlQ==" spinCount="100000"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customProperties>
    <customPr name="EpmWorksheetKeyString_GUID" r:id="rId1"/>
  </customPropertie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XFC16"/>
  <sheetViews>
    <sheetView showGridLines="0" topLeftCell="A6" zoomScale="85" zoomScaleNormal="85" workbookViewId="0">
      <selection activeCell="G16" sqref="G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26953125" customWidth="1"/>
    <col min="17" max="18" width="14.54296875" hidden="1" customWidth="1"/>
    <col min="19" max="19" width="14.54296875" customWidth="1"/>
    <col min="20" max="20" width="19.1796875" customWidth="1"/>
    <col min="21" max="21" width="15.453125" hidden="1" customWidth="1"/>
    <col min="22" max="22" width="8.54296875" hidden="1" customWidth="1"/>
    <col min="23" max="23" width="15.453125" hidden="1" customWidth="1"/>
    <col min="24" max="24" width="7.81640625" hidden="1" customWidth="1"/>
    <col min="25" max="25" width="15.453125" customWidth="1"/>
    <col min="26" max="26" width="18" customWidth="1"/>
    <col min="27" max="27" width="17.1796875" customWidth="1"/>
    <col min="28" max="28" width="4.1796875" customWidth="1"/>
    <col min="29" max="16383" width="1.81640625" hidden="1"/>
    <col min="16384" max="16384" width="5.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13</v>
      </c>
      <c r="X9" s="522"/>
      <c r="Y9" s="522" t="s">
        <v>14</v>
      </c>
      <c r="Z9" s="478" t="s">
        <v>499</v>
      </c>
      <c r="AA9" s="539" t="s">
        <v>517</v>
      </c>
      <c r="AR9" t="s">
        <v>395</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c r="AR10" t="s">
        <v>396</v>
      </c>
    </row>
    <row r="11" spans="5:45"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40" t="s">
        <v>20</v>
      </c>
      <c r="X11" s="40" t="s">
        <v>21</v>
      </c>
      <c r="Y11" s="522"/>
      <c r="Z11" s="522"/>
      <c r="AA11" s="538"/>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5"/>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customProperties>
    <customPr name="EpmWorksheetKeyString_GU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XFC16"/>
  <sheetViews>
    <sheetView showGridLines="0" topLeftCell="A7" zoomScale="85" zoomScaleNormal="85" workbookViewId="0">
      <selection activeCell="D19" sqref="D19:AF19"/>
    </sheetView>
  </sheetViews>
  <sheetFormatPr defaultColWidth="0" defaultRowHeight="14.5"/>
  <cols>
    <col min="1" max="1" width="2.26953125" customWidth="1"/>
    <col min="2" max="2" width="2.1796875" hidden="1" customWidth="1"/>
    <col min="3" max="3" width="2" hidden="1" customWidth="1"/>
    <col min="4" max="4" width="9.7265625" customWidth="1"/>
    <col min="5" max="5" width="33.26953125" customWidth="1"/>
    <col min="6" max="6" width="35.7265625" hidden="1" customWidth="1"/>
    <col min="7" max="7" width="38" customWidth="1"/>
    <col min="8" max="8" width="13.7265625" customWidth="1"/>
    <col min="9" max="10" width="14.54296875" customWidth="1"/>
    <col min="11" max="11" width="14.54296875" hidden="1" customWidth="1"/>
    <col min="12" max="12" width="15.54296875" hidden="1" customWidth="1"/>
    <col min="13" max="13" width="13.54296875" customWidth="1"/>
    <col min="14" max="14" width="16.7265625" customWidth="1"/>
    <col min="15" max="15" width="16" customWidth="1"/>
    <col min="16" max="16" width="15.7265625" hidden="1" customWidth="1"/>
    <col min="17" max="17" width="16.1796875" customWidth="1"/>
    <col min="18" max="18" width="12" customWidth="1"/>
    <col min="19" max="20" width="14.54296875" hidden="1" customWidth="1"/>
    <col min="21" max="21" width="19.1796875" customWidth="1"/>
    <col min="22" max="22" width="15.453125" customWidth="1"/>
    <col min="23" max="23" width="14.453125" hidden="1" customWidth="1"/>
    <col min="24" max="24" width="8.54296875" hidden="1" customWidth="1"/>
    <col min="25" max="25" width="13.54296875" hidden="1" customWidth="1"/>
    <col min="26" max="26" width="8.453125" hidden="1" customWidth="1"/>
    <col min="27" max="27" width="14.54296875" customWidth="1"/>
    <col min="28" max="28" width="19.26953125" customWidth="1"/>
    <col min="29" max="29" width="17.1796875" style="291" customWidth="1"/>
    <col min="30" max="30" width="3" style="291" customWidth="1"/>
    <col min="31" max="16383" width="1" hidden="1"/>
    <col min="16384" max="16384" width="2.26953125" hidden="1" customWidth="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9" t="s">
        <v>137</v>
      </c>
      <c r="E9" s="522" t="s">
        <v>34</v>
      </c>
      <c r="F9" s="522"/>
      <c r="G9" s="539" t="s">
        <v>136</v>
      </c>
      <c r="H9" s="522" t="s">
        <v>1</v>
      </c>
      <c r="I9" s="478" t="s">
        <v>426</v>
      </c>
      <c r="J9" s="522" t="s">
        <v>3</v>
      </c>
      <c r="K9" s="522" t="s">
        <v>4</v>
      </c>
      <c r="L9" s="522" t="s">
        <v>5</v>
      </c>
      <c r="M9" s="522" t="s">
        <v>6</v>
      </c>
      <c r="N9" s="522" t="s">
        <v>7</v>
      </c>
      <c r="O9" s="522" t="s">
        <v>8</v>
      </c>
      <c r="P9" s="522"/>
      <c r="Q9" s="522"/>
      <c r="R9" s="522"/>
      <c r="S9" s="522" t="s">
        <v>9</v>
      </c>
      <c r="T9" s="539" t="s">
        <v>505</v>
      </c>
      <c r="U9" s="539" t="s">
        <v>134</v>
      </c>
      <c r="V9" s="522" t="s">
        <v>107</v>
      </c>
      <c r="W9" s="522" t="s">
        <v>12</v>
      </c>
      <c r="X9" s="522"/>
      <c r="Y9" s="522" t="s">
        <v>13</v>
      </c>
      <c r="Z9" s="522"/>
      <c r="AA9" s="522" t="s">
        <v>14</v>
      </c>
      <c r="AB9" s="478" t="s">
        <v>499</v>
      </c>
      <c r="AC9" s="539" t="s">
        <v>517</v>
      </c>
      <c r="AD9"/>
      <c r="AR9" s="7"/>
      <c r="AV9" t="s">
        <v>34</v>
      </c>
    </row>
    <row r="10" spans="4:53" ht="31.5" customHeight="1">
      <c r="D10" s="537"/>
      <c r="E10" s="522"/>
      <c r="F10" s="522"/>
      <c r="G10" s="537"/>
      <c r="H10" s="522"/>
      <c r="I10" s="522"/>
      <c r="J10" s="522"/>
      <c r="K10" s="522"/>
      <c r="L10" s="522"/>
      <c r="M10" s="522"/>
      <c r="N10" s="522"/>
      <c r="O10" s="522" t="s">
        <v>15</v>
      </c>
      <c r="P10" s="522"/>
      <c r="Q10" s="522"/>
      <c r="R10" s="522" t="s">
        <v>16</v>
      </c>
      <c r="S10" s="522"/>
      <c r="T10" s="537"/>
      <c r="U10" s="537"/>
      <c r="V10" s="522"/>
      <c r="W10" s="522"/>
      <c r="X10" s="522"/>
      <c r="Y10" s="522"/>
      <c r="Z10" s="522"/>
      <c r="AA10" s="522"/>
      <c r="AB10" s="522"/>
      <c r="AC10" s="537"/>
      <c r="AD10"/>
      <c r="AR10" s="7"/>
      <c r="AV10" t="s">
        <v>437</v>
      </c>
    </row>
    <row r="11" spans="4:53" ht="78.75" customHeight="1">
      <c r="D11" s="538"/>
      <c r="E11" s="522"/>
      <c r="F11" s="522"/>
      <c r="G11" s="538"/>
      <c r="H11" s="522"/>
      <c r="I11" s="522"/>
      <c r="J11" s="522"/>
      <c r="K11" s="522"/>
      <c r="L11" s="522"/>
      <c r="M11" s="522"/>
      <c r="N11" s="522"/>
      <c r="O11" s="40" t="s">
        <v>17</v>
      </c>
      <c r="P11" s="40" t="s">
        <v>18</v>
      </c>
      <c r="Q11" s="40" t="s">
        <v>19</v>
      </c>
      <c r="R11" s="522"/>
      <c r="S11" s="522"/>
      <c r="T11" s="538"/>
      <c r="U11" s="538"/>
      <c r="V11" s="522"/>
      <c r="W11" s="40" t="s">
        <v>20</v>
      </c>
      <c r="X11" s="40" t="s">
        <v>21</v>
      </c>
      <c r="Y11" s="40" t="s">
        <v>20</v>
      </c>
      <c r="Z11" s="40" t="s">
        <v>21</v>
      </c>
      <c r="AA11" s="522"/>
      <c r="AB11" s="522"/>
      <c r="AC11" s="538"/>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49999999999999"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4"/>
      <c r="AD13" s="290" t="str">
        <f>IF(COUNT(H15:$AA$14999)=0,"",SUM(AC1:AC65533))</f>
        <v/>
      </c>
      <c r="AF13" s="375">
        <f>IF(SUM(I13:AA13)&gt;0,1,0)</f>
        <v>0</v>
      </c>
      <c r="AG13" s="375"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3"/>
    </row>
    <row r="16" spans="4:53" ht="20.149999999999999" customHeight="1">
      <c r="D16" s="59"/>
      <c r="E16" s="214" t="s">
        <v>450</v>
      </c>
      <c r="F16" s="36"/>
      <c r="G16" s="60"/>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+IFERROR(IF(COUNT(W16),ROUND(SUM(W16)/SUM(M16)*100,2),""),0)</f>
        <v/>
      </c>
      <c r="Y16" s="64" t="str">
        <f>+IFERROR(IF(COUNT(Y14:Y15),ROUND(SUM(Y14:Y15),0),""),"")</f>
        <v/>
      </c>
      <c r="Z16" s="236" t="str">
        <f>+IFERROR(IF(COUNT(Y16),ROUND(SUM(Y16)/SUM(M16)*100,2),""),0)</f>
        <v/>
      </c>
      <c r="AA16" s="64" t="str">
        <f>+IFERROR(IF(COUNT(AA14:AA15),ROUND(SUM(AA14:AA15),0),""),"")</f>
        <v/>
      </c>
    </row>
  </sheetData>
  <sheetProtection password="F884" sheet="1" objects="1" scenarios="1"/>
  <sortState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ageMargins left="0.7" right="0.7" top="0.75" bottom="0.75" header="0.3" footer="0.3"/>
  <pageSetup orientation="portrait" r:id="rId1"/>
  <customProperties>
    <customPr name="EpmWorksheetKeyString_GU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7265625" customWidth="1"/>
    <col min="17" max="18" width="14.54296875" hidden="1" customWidth="1"/>
    <col min="19" max="19" width="14.54296875" customWidth="1"/>
    <col min="20" max="20" width="19.1796875" customWidth="1"/>
    <col min="21" max="21" width="15.453125" hidden="1" customWidth="1"/>
    <col min="22" max="22" width="8.54296875" hidden="1" customWidth="1"/>
    <col min="23" max="23" width="15.453125" hidden="1" customWidth="1"/>
    <col min="24" max="24" width="9.1796875" hidden="1" customWidth="1"/>
    <col min="25" max="25" width="15.453125" customWidth="1"/>
    <col min="26" max="26" width="20.81640625" customWidth="1"/>
    <col min="27" max="27" width="17.1796875" customWidth="1"/>
    <col min="28" max="28" width="3.453125" customWidth="1"/>
    <col min="29" max="16383" width="1.816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13</v>
      </c>
      <c r="X9" s="522"/>
      <c r="Y9" s="522" t="s">
        <v>14</v>
      </c>
      <c r="Z9" s="478" t="s">
        <v>499</v>
      </c>
      <c r="AA9" s="539" t="s">
        <v>517</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row>
    <row r="11" spans="5:45"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40" t="s">
        <v>20</v>
      </c>
      <c r="X11" s="40" t="s">
        <v>21</v>
      </c>
      <c r="Y11" s="522"/>
      <c r="Z11" s="522"/>
      <c r="AA11" s="538"/>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customProperties>
    <customPr name="EpmWorksheetKeyString_GUID" r:id="rId1"/>
  </customPropertie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54296875" customWidth="1"/>
    <col min="17" max="18" width="14.54296875" hidden="1" customWidth="1"/>
    <col min="19" max="19" width="14.54296875" customWidth="1"/>
    <col min="20" max="20" width="19.1796875" customWidth="1"/>
    <col min="21" max="21" width="15.453125" hidden="1" customWidth="1"/>
    <col min="22" max="22" width="7.453125" hidden="1" customWidth="1"/>
    <col min="23" max="23" width="15.453125" hidden="1" customWidth="1"/>
    <col min="24" max="24" width="7.26953125" hidden="1" customWidth="1"/>
    <col min="25" max="25" width="15.453125" customWidth="1"/>
    <col min="26" max="26" width="18.453125" customWidth="1"/>
    <col min="27" max="27" width="17.1796875" customWidth="1"/>
    <col min="28" max="28" width="2.5429687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13</v>
      </c>
      <c r="X9" s="522"/>
      <c r="Y9" s="522" t="s">
        <v>14</v>
      </c>
      <c r="Z9" s="478" t="s">
        <v>499</v>
      </c>
      <c r="AA9" s="539" t="s">
        <v>517</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row>
    <row r="11" spans="5:45"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40" t="s">
        <v>20</v>
      </c>
      <c r="X11" s="40" t="s">
        <v>21</v>
      </c>
      <c r="Y11" s="522"/>
      <c r="Z11" s="522"/>
      <c r="AA11" s="538"/>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49999999999999"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customProperties>
    <customPr name="EpmWorksheetKeyString_GU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453125" customWidth="1"/>
    <col min="17" max="18" width="14.54296875" hidden="1" customWidth="1"/>
    <col min="19" max="19" width="14.54296875" customWidth="1"/>
    <col min="20" max="20" width="19.1796875" customWidth="1"/>
    <col min="21" max="21" width="15.453125" hidden="1" customWidth="1"/>
    <col min="22" max="22" width="8.453125" hidden="1" customWidth="1"/>
    <col min="23" max="23" width="15.453125" hidden="1" customWidth="1"/>
    <col min="24" max="24" width="7.54296875" hidden="1" customWidth="1"/>
    <col min="25" max="25" width="15.453125" customWidth="1"/>
    <col min="26" max="26" width="17.54296875" customWidth="1"/>
    <col min="27" max="27" width="17.1796875" customWidth="1"/>
    <col min="28" max="28" width="3.26953125" customWidth="1"/>
    <col min="29" max="16384" width="1.453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13</v>
      </c>
      <c r="X9" s="522"/>
      <c r="Y9" s="522" t="s">
        <v>14</v>
      </c>
      <c r="Z9" s="478" t="s">
        <v>499</v>
      </c>
      <c r="AA9" s="539" t="s">
        <v>517</v>
      </c>
      <c r="AR9" t="s">
        <v>396</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c r="AR10" t="s">
        <v>397</v>
      </c>
    </row>
    <row r="11" spans="5:45"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40" t="s">
        <v>20</v>
      </c>
      <c r="X11" s="40" t="s">
        <v>21</v>
      </c>
      <c r="Y11" s="522"/>
      <c r="Z11" s="522"/>
      <c r="AA11" s="538"/>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49999999999999"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49999999999999"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Z9:Z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customProperties>
    <customPr name="EpmWorksheetKeyString_GUID" r:id="rId1"/>
  </customPropertie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54296875" customWidth="1"/>
    <col min="17" max="18" width="14.54296875" hidden="1" customWidth="1"/>
    <col min="19" max="19" width="14.54296875" customWidth="1"/>
    <col min="20" max="20" width="19.1796875" customWidth="1"/>
    <col min="21" max="21" width="15.453125" hidden="1" customWidth="1"/>
    <col min="22" max="22" width="8.7265625" hidden="1" customWidth="1"/>
    <col min="23" max="23" width="15.453125" hidden="1" customWidth="1"/>
    <col min="24" max="24" width="8.54296875" hidden="1" customWidth="1"/>
    <col min="25" max="25" width="15.453125" customWidth="1"/>
    <col min="26" max="26" width="16.54296875" customWidth="1"/>
    <col min="27" max="27" width="17.1796875" customWidth="1"/>
    <col min="28" max="28" width="4.7265625" customWidth="1"/>
    <col min="29" max="16384" width="2.453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13</v>
      </c>
      <c r="X9" s="522"/>
      <c r="Y9" s="522" t="s">
        <v>14</v>
      </c>
      <c r="Z9" s="478" t="s">
        <v>499</v>
      </c>
      <c r="AA9" s="539" t="s">
        <v>517</v>
      </c>
      <c r="AR9" t="s">
        <v>396</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c r="AR10" t="s">
        <v>397</v>
      </c>
    </row>
    <row r="11" spans="5:45"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40" t="s">
        <v>20</v>
      </c>
      <c r="X11" s="40" t="s">
        <v>21</v>
      </c>
      <c r="Y11" s="522"/>
      <c r="Z11" s="522"/>
      <c r="AA11" s="538"/>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49999999999999"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customProperties>
    <customPr name="EpmWorksheetKeyString_GUID" r:id="rId2"/>
  </customPropertie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5"/>
  <cols>
    <col min="1" max="2" width="2.7265625" hidden="1" customWidth="1"/>
    <col min="3" max="3" width="2.7265625" customWidth="1"/>
    <col min="4" max="4" width="9.7265625" customWidth="1"/>
    <col min="5" max="5" width="33.26953125" customWidth="1"/>
    <col min="6" max="6" width="35.7265625" hidden="1" customWidth="1"/>
    <col min="7" max="7" width="37.26953125" customWidth="1"/>
    <col min="8" max="8" width="13.7265625" customWidth="1"/>
    <col min="9" max="10" width="14.54296875" customWidth="1"/>
    <col min="11" max="11" width="14.54296875" hidden="1" customWidth="1"/>
    <col min="12" max="12" width="15.54296875" hidden="1" customWidth="1"/>
    <col min="13" max="13" width="13.54296875" customWidth="1"/>
    <col min="14" max="14" width="15.453125" customWidth="1"/>
    <col min="15" max="15" width="16" customWidth="1"/>
    <col min="16" max="16" width="15.26953125" hidden="1" customWidth="1"/>
    <col min="17" max="17" width="14.54296875" customWidth="1"/>
    <col min="18" max="18" width="12.54296875" customWidth="1"/>
    <col min="19" max="20" width="14.54296875" hidden="1" customWidth="1"/>
    <col min="21" max="21" width="18" customWidth="1"/>
    <col min="22" max="22" width="15.453125" customWidth="1"/>
    <col min="23" max="23" width="12.54296875" hidden="1" customWidth="1"/>
    <col min="24" max="24" width="8.54296875" hidden="1" customWidth="1"/>
    <col min="25" max="25" width="12.54296875" hidden="1" customWidth="1"/>
    <col min="26" max="26" width="8.453125" hidden="1" customWidth="1"/>
    <col min="27" max="27" width="15.81640625" customWidth="1"/>
    <col min="28" max="28" width="16.54296875" customWidth="1"/>
    <col min="29" max="29" width="17.1796875" style="291" customWidth="1"/>
    <col min="30" max="30" width="3.81640625" style="291" customWidth="1"/>
    <col min="31" max="16383" width="4" hidden="1"/>
    <col min="16384" max="16384" width="3.726562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629</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9" t="s">
        <v>137</v>
      </c>
      <c r="E9" s="522" t="s">
        <v>34</v>
      </c>
      <c r="F9" s="522"/>
      <c r="G9" s="539" t="s">
        <v>136</v>
      </c>
      <c r="H9" s="522" t="s">
        <v>1</v>
      </c>
      <c r="I9" s="478" t="s">
        <v>426</v>
      </c>
      <c r="J9" s="522" t="s">
        <v>3</v>
      </c>
      <c r="K9" s="522" t="s">
        <v>4</v>
      </c>
      <c r="L9" s="522" t="s">
        <v>5</v>
      </c>
      <c r="M9" s="522" t="s">
        <v>6</v>
      </c>
      <c r="N9" s="522" t="s">
        <v>7</v>
      </c>
      <c r="O9" s="522" t="s">
        <v>8</v>
      </c>
      <c r="P9" s="522"/>
      <c r="Q9" s="522"/>
      <c r="R9" s="522"/>
      <c r="S9" s="522" t="s">
        <v>9</v>
      </c>
      <c r="T9" s="539" t="s">
        <v>505</v>
      </c>
      <c r="U9" s="539" t="s">
        <v>134</v>
      </c>
      <c r="V9" s="522" t="s">
        <v>107</v>
      </c>
      <c r="W9" s="522" t="s">
        <v>12</v>
      </c>
      <c r="X9" s="522"/>
      <c r="Y9" s="522" t="s">
        <v>13</v>
      </c>
      <c r="Z9" s="522"/>
      <c r="AA9" s="522" t="s">
        <v>14</v>
      </c>
      <c r="AB9" s="478" t="s">
        <v>499</v>
      </c>
      <c r="AC9" s="539" t="s">
        <v>517</v>
      </c>
      <c r="AD9"/>
      <c r="AS9" s="63"/>
      <c r="AV9" t="s">
        <v>34</v>
      </c>
    </row>
    <row r="10" spans="4:53" ht="31.5" customHeight="1">
      <c r="D10" s="537"/>
      <c r="E10" s="522"/>
      <c r="F10" s="522"/>
      <c r="G10" s="537"/>
      <c r="H10" s="522"/>
      <c r="I10" s="522"/>
      <c r="J10" s="522"/>
      <c r="K10" s="522"/>
      <c r="L10" s="522"/>
      <c r="M10" s="522"/>
      <c r="N10" s="522"/>
      <c r="O10" s="522" t="s">
        <v>15</v>
      </c>
      <c r="P10" s="522"/>
      <c r="Q10" s="522"/>
      <c r="R10" s="522" t="s">
        <v>16</v>
      </c>
      <c r="S10" s="522"/>
      <c r="T10" s="537"/>
      <c r="U10" s="537"/>
      <c r="V10" s="522"/>
      <c r="W10" s="522"/>
      <c r="X10" s="522"/>
      <c r="Y10" s="522"/>
      <c r="Z10" s="522"/>
      <c r="AA10" s="522"/>
      <c r="AB10" s="522"/>
      <c r="AC10" s="537"/>
      <c r="AD10"/>
      <c r="AS10" s="63"/>
      <c r="AV10" t="s">
        <v>437</v>
      </c>
    </row>
    <row r="11" spans="4:53" ht="78.75" customHeight="1">
      <c r="D11" s="538"/>
      <c r="E11" s="522"/>
      <c r="F11" s="522"/>
      <c r="G11" s="538"/>
      <c r="H11" s="522"/>
      <c r="I11" s="522"/>
      <c r="J11" s="522"/>
      <c r="K11" s="522"/>
      <c r="L11" s="522"/>
      <c r="M11" s="522"/>
      <c r="N11" s="522"/>
      <c r="O11" s="40" t="s">
        <v>17</v>
      </c>
      <c r="P11" s="40" t="s">
        <v>18</v>
      </c>
      <c r="Q11" s="40" t="s">
        <v>19</v>
      </c>
      <c r="R11" s="522"/>
      <c r="S11" s="522"/>
      <c r="T11" s="538"/>
      <c r="U11" s="538"/>
      <c r="V11" s="522"/>
      <c r="W11" s="40" t="s">
        <v>20</v>
      </c>
      <c r="X11" s="40" t="s">
        <v>21</v>
      </c>
      <c r="Y11" s="40" t="s">
        <v>20</v>
      </c>
      <c r="Z11" s="40" t="s">
        <v>21</v>
      </c>
      <c r="AA11" s="522"/>
      <c r="AB11" s="522"/>
      <c r="AC11" s="538"/>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49999999999999"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3"/>
      <c r="AD13" s="290"/>
      <c r="AF13" s="375">
        <f>IF(SUM(I13:AA13),1,0)</f>
        <v>0</v>
      </c>
      <c r="AG13" s="375"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49999999999999"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customProperties>
    <customPr name="EpmWorksheetKeyString_GUID" r:id="rId2"/>
  </customPropertie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A1:XFC16"/>
  <sheetViews>
    <sheetView showGridLines="0" topLeftCell="A6" zoomScale="85" zoomScaleNormal="85" workbookViewId="0">
      <selection activeCell="E17" sqref="E17:AC17"/>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54296875" customWidth="1"/>
    <col min="14" max="14" width="16.453125" hidden="1" customWidth="1"/>
    <col min="15" max="15" width="19.453125" customWidth="1"/>
    <col min="16" max="16" width="12.81640625" customWidth="1"/>
    <col min="17" max="19" width="14.54296875" hidden="1" customWidth="1"/>
    <col min="20" max="20" width="19.1796875" customWidth="1"/>
    <col min="21" max="21" width="15.453125" hidden="1" customWidth="1"/>
    <col min="22" max="22" width="8.453125" hidden="1" customWidth="1"/>
    <col min="23" max="23" width="15.453125" customWidth="1"/>
    <col min="24" max="24" width="18.7265625" customWidth="1"/>
    <col min="25" max="25" width="4" customWidth="1"/>
    <col min="26" max="26" width="3.54296875" customWidth="1"/>
    <col min="27" max="16383" width="13" hidden="1"/>
    <col min="16384" max="16384" width="3.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20.149999999999999"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2"/>
      <c r="F15" s="3"/>
      <c r="G15" s="3"/>
      <c r="H15" s="3"/>
      <c r="I15" s="3"/>
      <c r="J15" s="3"/>
      <c r="K15" s="3"/>
      <c r="L15" s="3"/>
      <c r="M15" s="3"/>
      <c r="N15" s="3"/>
      <c r="O15" s="3"/>
      <c r="P15" s="3"/>
      <c r="Q15" s="3"/>
      <c r="R15" s="3"/>
      <c r="S15" s="3"/>
      <c r="T15" s="3"/>
      <c r="U15" s="3"/>
      <c r="V15" s="3"/>
      <c r="W15" s="198"/>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Zcf/dMU3BT4aPo2yodmGKHY6zAgQmUFGreGxCGj546PpS7zMfh13V7qXiltm5K1Jz5CUlDRAg4QAMEcnj6UNtQ==" saltValue="63712iOqWBZwYovKpVVeFw=="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customProperties>
    <customPr name="EpmWorksheetKeyString_GUID"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14.26953125" customWidth="1"/>
    <col min="17" max="19" width="14.54296875" hidden="1" customWidth="1"/>
    <col min="20" max="20" width="19.1796875" customWidth="1"/>
    <col min="21" max="21" width="15.453125" hidden="1" customWidth="1"/>
    <col min="22" max="22" width="8.7265625" hidden="1" customWidth="1"/>
    <col min="23" max="23" width="15.453125" customWidth="1"/>
    <col min="24" max="24" width="18.7265625" customWidth="1"/>
    <col min="25" max="25" width="3" customWidth="1"/>
    <col min="26" max="26" width="2.7265625" customWidth="1"/>
    <col min="27" max="16383" width="22.453125" hidden="1"/>
    <col min="16384" max="16384" width="2.81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oRUvT4+egns/FgMAFX9nU4tpNtF14VOW3mxDzhVk2Vvvm9V/rSfxrQKSCR9/LpKHPBmIuXySP0bKBQ3ZwiYDQ==" saltValue="pytApYVMSNEwnCCC6GeXqg=="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customProperties>
    <customPr name="EpmWorksheetKeyString_GUID" r:id="rId1"/>
  </customProperti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 customWidth="1"/>
    <col min="14" max="14" width="17.7265625" hidden="1" customWidth="1"/>
    <col min="15" max="15" width="16.453125" customWidth="1"/>
    <col min="16" max="16" width="9" customWidth="1"/>
    <col min="17" max="19" width="14.54296875" hidden="1" customWidth="1"/>
    <col min="20" max="20" width="19.1796875" customWidth="1"/>
    <col min="21" max="21" width="15.453125" hidden="1" customWidth="1"/>
    <col min="22" max="22" width="8.81640625" hidden="1" customWidth="1"/>
    <col min="23" max="23" width="15.453125" customWidth="1"/>
    <col min="24" max="24" width="17.54296875" customWidth="1"/>
    <col min="25" max="25" width="3.1796875" customWidth="1"/>
    <col min="26" max="26" width="2.8164062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ntfJFM508qg9DVptKZgVJzXX+ecMca/F/LmMhJM0hjObYeNTEIKh4IUeOkkk4bCW2mBJjs4K3lnr9JON7sdUYQ==" saltValue="T5XU4IdtFUvFl6+WTGBzgw=="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2" display="Total"/>
    <hyperlink ref="F16" location="'Shareholding Pattern'!F32" display="Total"/>
  </hyperlinks>
  <pageMargins left="0.7" right="0.7" top="0.75" bottom="0.75" header="0.3" footer="0.3"/>
  <customProperties>
    <customPr name="EpmWorksheetKeyString_GUID" r:id="rId1"/>
  </customProperti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FC33"/>
  <sheetViews>
    <sheetView showGridLines="0" topLeftCell="D4" zoomScaleNormal="100" workbookViewId="0">
      <selection activeCell="F14" sqref="F14"/>
    </sheetView>
  </sheetViews>
  <sheetFormatPr defaultColWidth="0" defaultRowHeight="14.5" zeroHeight="1"/>
  <cols>
    <col min="1" max="1" width="2.81640625" style="18" hidden="1" customWidth="1"/>
    <col min="2" max="2" width="2.453125" style="18" hidden="1" customWidth="1"/>
    <col min="3" max="3" width="2.81640625" style="18" hidden="1" customWidth="1"/>
    <col min="4" max="4" width="2.81640625" style="18" customWidth="1"/>
    <col min="5" max="5" width="80.81640625" style="18" customWidth="1"/>
    <col min="6" max="6" width="35.54296875" style="18" bestFit="1" customWidth="1"/>
    <col min="7" max="7" width="2.7265625" style="18" customWidth="1"/>
    <col min="8" max="16383" width="3.453125" style="18" hidden="1"/>
    <col min="16384" max="16384" width="1.269531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5" customHeight="1">
      <c r="S4" s="18" t="s">
        <v>502</v>
      </c>
      <c r="T4" s="18" t="s">
        <v>121</v>
      </c>
      <c r="W4" s="18" t="s">
        <v>503</v>
      </c>
    </row>
    <row r="5" spans="5:24" ht="30" customHeight="1">
      <c r="E5" s="467" t="s">
        <v>108</v>
      </c>
      <c r="F5" s="468"/>
      <c r="S5" s="18" t="s">
        <v>503</v>
      </c>
    </row>
    <row r="6" spans="5:24" ht="20.149999999999999" customHeight="1">
      <c r="E6" s="19" t="s">
        <v>124</v>
      </c>
      <c r="F6" s="374" t="s">
        <v>707</v>
      </c>
    </row>
    <row r="7" spans="5:24" ht="20.149999999999999" customHeight="1">
      <c r="E7" s="19" t="s">
        <v>508</v>
      </c>
      <c r="F7" s="295"/>
      <c r="M7" s="18" t="s">
        <v>414</v>
      </c>
      <c r="X7" s="18" t="s">
        <v>111</v>
      </c>
    </row>
    <row r="8" spans="5:24" ht="20.149999999999999" customHeight="1">
      <c r="E8" s="19" t="s">
        <v>509</v>
      </c>
      <c r="F8" s="374"/>
      <c r="M8" s="18" t="s">
        <v>415</v>
      </c>
      <c r="X8" s="18" t="s">
        <v>122</v>
      </c>
    </row>
    <row r="9" spans="5:24" ht="20.149999999999999" customHeight="1">
      <c r="E9" s="19" t="s">
        <v>510</v>
      </c>
      <c r="F9" s="295" t="s">
        <v>708</v>
      </c>
      <c r="M9" s="18" t="s">
        <v>416</v>
      </c>
    </row>
    <row r="10" spans="5:24" ht="20.149999999999999" customHeight="1">
      <c r="E10" s="19" t="s">
        <v>123</v>
      </c>
      <c r="F10" s="295" t="s">
        <v>709</v>
      </c>
      <c r="M10" s="18" t="s">
        <v>504</v>
      </c>
    </row>
    <row r="11" spans="5:24" ht="20.149999999999999" customHeight="1">
      <c r="E11" s="281" t="s">
        <v>500</v>
      </c>
      <c r="F11" s="209" t="s">
        <v>122</v>
      </c>
    </row>
    <row r="12" spans="5:24" ht="20.149999999999999" customHeight="1">
      <c r="E12" s="19" t="s">
        <v>109</v>
      </c>
      <c r="F12" s="327" t="s">
        <v>112</v>
      </c>
    </row>
    <row r="13" spans="5:24" ht="20.149999999999999" customHeight="1">
      <c r="E13" s="19" t="s">
        <v>260</v>
      </c>
      <c r="F13" s="327" t="s">
        <v>116</v>
      </c>
      <c r="R13" s="258"/>
    </row>
    <row r="14" spans="5:24" ht="27" customHeight="1">
      <c r="E14" s="281" t="s">
        <v>501</v>
      </c>
      <c r="F14" s="295" t="s">
        <v>710</v>
      </c>
      <c r="R14" s="259"/>
    </row>
    <row r="15" spans="5:24" ht="22.5" customHeight="1">
      <c r="E15" s="20" t="s">
        <v>110</v>
      </c>
      <c r="F15" s="377" t="s">
        <v>636</v>
      </c>
      <c r="G15" s="202"/>
      <c r="I15" s="259"/>
      <c r="S15" s="259"/>
    </row>
    <row r="16" spans="5:24" ht="22.5" customHeight="1">
      <c r="E16" s="106" t="s">
        <v>265</v>
      </c>
      <c r="F16" s="383" t="str">
        <f>IF(F13=S1,M7,IF(F13=S2,M8,IF(F13=S3,M9,IF(F13=S4,M8,IF(F13=S5,M8,"")))))</f>
        <v>Regulation 31 (1) (b)</v>
      </c>
    </row>
    <row r="17" spans="4:7" s="22" customFormat="1" hidden="1">
      <c r="E17" s="18"/>
      <c r="F17" s="18"/>
    </row>
    <row r="18" spans="4:7" s="22" customFormat="1" ht="21" hidden="1">
      <c r="E18" s="466"/>
      <c r="F18" s="466"/>
    </row>
    <row r="19" spans="4:7" s="22" customFormat="1" ht="21" hidden="1" customHeight="1">
      <c r="D19" s="280"/>
      <c r="G19" s="21"/>
    </row>
    <row r="20" spans="4:7" s="22" customFormat="1" ht="12.75" hidden="1" customHeight="1">
      <c r="D20" s="24"/>
      <c r="E20" s="280"/>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row r="30" spans="4:7" hidden="1"/>
    <row r="31" spans="4:7" hidden="1"/>
    <row r="32" spans="4:7" hidden="1"/>
    <row r="33" hidden="1"/>
  </sheetData>
  <sheetProtection password="F884" sheet="1" objects="1" scenarios="1"/>
  <dataConsolidate/>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customProperties>
    <customPr name="EpmWorksheetKeyString_GUID" r:id="rId2"/>
  </customPropertie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7.1796875" hidden="1" customWidth="1"/>
    <col min="15" max="15" width="17.453125" customWidth="1"/>
    <col min="16" max="16" width="9.453125" customWidth="1"/>
    <col min="17" max="19" width="14.54296875" hidden="1" customWidth="1"/>
    <col min="20" max="20" width="19.1796875" customWidth="1"/>
    <col min="21" max="21" width="15.453125" hidden="1" customWidth="1"/>
    <col min="22" max="22" width="8.26953125" hidden="1" customWidth="1"/>
    <col min="23" max="23" width="15.453125" customWidth="1"/>
    <col min="24" max="24" width="18.453125" customWidth="1"/>
    <col min="25" max="25" width="4" customWidth="1"/>
    <col min="26" max="26" width="3.81640625" customWidth="1"/>
    <col min="27" max="16383" width="4.7265625" hidden="1"/>
    <col min="16384" max="16384" width="3.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20.149999999999999"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gHOTTFsqyOQoEbIHcB0KZcKv86aBx3d3tTe3Txz1ctHFb2I6nCf5MeK1ZKWrtOvnTCqXZScP5C+/OYqFm0HqXQ==" saltValue="S8HMvCPOFP1HvVnttlHPT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3" display="Total"/>
    <hyperlink ref="F16" location="'Shareholding Pattern'!F33" display="Total"/>
  </hyperlinks>
  <pageMargins left="0.7" right="0.7" top="0.75" bottom="0.75" header="0.3" footer="0.3"/>
  <customProperties>
    <customPr name="EpmWorksheetKeyString_GUID" r:id="rId1"/>
  </customPropertie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A1:XFC16"/>
  <sheetViews>
    <sheetView showGridLines="0" topLeftCell="A7" zoomScale="90" zoomScaleNormal="90" workbookViewId="0">
      <selection activeCell="E17" sqref="E17:AC17"/>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7" customWidth="1"/>
    <col min="14" max="14" width="17" hidden="1" customWidth="1"/>
    <col min="15" max="15" width="17.453125" customWidth="1"/>
    <col min="16" max="16" width="9.26953125" customWidth="1"/>
    <col min="17" max="19" width="14.54296875" hidden="1" customWidth="1"/>
    <col min="20" max="20" width="19.1796875" customWidth="1"/>
    <col min="21" max="21" width="15.453125" hidden="1" customWidth="1"/>
    <col min="22" max="22" width="9" hidden="1" customWidth="1"/>
    <col min="23" max="23" width="15.453125" customWidth="1"/>
    <col min="24" max="24" width="19.453125" customWidth="1"/>
    <col min="25" max="25" width="3.7265625" customWidth="1"/>
    <col min="26" max="26" width="3.1796875" customWidth="1"/>
    <col min="27" max="16383" width="3.81640625" hidden="1"/>
    <col min="16384" max="16384" width="4.5429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15.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EnEbIwuJWRLQVu7GfDmz3emHj3u7ZRyec3ZVlTlXsJQFexBye4F5mxnmuHBPBXNAeDdWIOkWTb0axoxJNxGy+Q==" saltValue="iS7v4FU3YWc23ttp+bACM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customProperties>
    <customPr name="EpmWorksheetKeyString_GUID" r:id="rId1"/>
  </customPropertie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7" customWidth="1"/>
    <col min="14" max="14" width="17.453125" hidden="1" customWidth="1"/>
    <col min="15" max="15" width="18.26953125" customWidth="1"/>
    <col min="16" max="16" width="9.7265625" customWidth="1"/>
    <col min="17" max="19" width="14.54296875" hidden="1" customWidth="1"/>
    <col min="20" max="20" width="19.1796875" customWidth="1"/>
    <col min="21" max="21" width="15.453125" hidden="1" customWidth="1"/>
    <col min="22" max="22" width="9" hidden="1" customWidth="1"/>
    <col min="23" max="23" width="15.453125" customWidth="1"/>
    <col min="24" max="24" width="18.7265625" customWidth="1"/>
    <col min="25" max="25" width="4" customWidth="1"/>
    <col min="26" max="26" width="3.26953125" customWidth="1"/>
    <col min="27" max="16383" width="2.8164062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qvL4jXzvVxgpiE/hqXphNJz2EaLmk30aTR7DXKCFl06lHy19htSy5kJADbQvT93nGRcP28lgIuJlTNZMjlob7g==" saltValue="Ukoe2wWP1+GAdRDnPX/z7Q=="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customProperties>
    <customPr name="EpmWorksheetKeyString_GUID" r:id="rId1"/>
  </customPropertie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A1:XFC16"/>
  <sheetViews>
    <sheetView showGridLines="0" topLeftCell="A7" zoomScale="85" zoomScaleNormal="85" workbookViewId="0">
      <selection activeCell="E15" sqref="E15:AC15"/>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8.26953125" customWidth="1"/>
    <col min="14" max="14" width="16.54296875" hidden="1" customWidth="1"/>
    <col min="15" max="15" width="16.453125" customWidth="1"/>
    <col min="16" max="16" width="9.81640625" customWidth="1"/>
    <col min="17" max="19" width="14.54296875" hidden="1" customWidth="1"/>
    <col min="20" max="20" width="19.1796875" customWidth="1"/>
    <col min="21" max="21" width="15.453125" hidden="1" customWidth="1"/>
    <col min="22" max="22" width="9.26953125" hidden="1" customWidth="1"/>
    <col min="23" max="23" width="15.453125" customWidth="1"/>
    <col min="24" max="24" width="19.453125" customWidth="1"/>
    <col min="25" max="25" width="2.81640625" customWidth="1"/>
    <col min="26" max="26" width="2.54296875" customWidth="1"/>
    <col min="27" max="16383" width="5.7265625" hidden="1"/>
    <col min="16384" max="16384" width="2.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TIo+yBtvGE18Av32TEOouEh1uC7Dk/ncAeGq+ezB2d/3Lmr2KVEIejzQ0gFMxThcvWjsZdtXU+7ARgCEJXMW9A==" saltValue="TQvjiu3mYwCKciZdHMQPt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customProperties>
    <customPr name="EpmWorksheetKeyString_GUID" r:id="rId1"/>
  </customPropertie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7265625" customWidth="1"/>
    <col min="14" max="14" width="15.7265625" hidden="1" customWidth="1"/>
    <col min="15" max="15" width="17.7265625" customWidth="1"/>
    <col min="16" max="16" width="9.453125" customWidth="1"/>
    <col min="17" max="19" width="14.54296875" hidden="1" customWidth="1"/>
    <col min="20" max="20" width="19.1796875" customWidth="1"/>
    <col min="21" max="21" width="15.453125" hidden="1" customWidth="1"/>
    <col min="22" max="22" width="8.1796875" hidden="1" customWidth="1"/>
    <col min="23" max="23" width="15.453125" customWidth="1"/>
    <col min="24" max="24" width="16.81640625" customWidth="1"/>
    <col min="25" max="25" width="3.54296875" customWidth="1"/>
    <col min="26" max="26" width="3.453125" customWidth="1"/>
    <col min="27" max="16383" width="20.26953125" hidden="1"/>
    <col min="16384" max="16384" width="7.179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478" t="s">
        <v>136</v>
      </c>
      <c r="G9" s="522" t="s">
        <v>1</v>
      </c>
      <c r="H9" s="478" t="s">
        <v>3</v>
      </c>
      <c r="I9" s="522" t="s">
        <v>4</v>
      </c>
      <c r="J9" s="522" t="s">
        <v>5</v>
      </c>
      <c r="K9" s="522" t="s">
        <v>6</v>
      </c>
      <c r="L9" s="522" t="s">
        <v>7</v>
      </c>
      <c r="M9" s="522" t="s">
        <v>8</v>
      </c>
      <c r="N9" s="522"/>
      <c r="O9" s="522"/>
      <c r="P9" s="522"/>
      <c r="Q9" s="539" t="s">
        <v>505</v>
      </c>
      <c r="R9" s="522" t="s">
        <v>10</v>
      </c>
      <c r="S9" s="539" t="s">
        <v>134</v>
      </c>
      <c r="T9" s="522" t="s">
        <v>107</v>
      </c>
      <c r="U9" s="522" t="s">
        <v>12</v>
      </c>
      <c r="V9" s="522"/>
      <c r="W9" s="522" t="s">
        <v>14</v>
      </c>
      <c r="X9" s="478" t="s">
        <v>499</v>
      </c>
      <c r="AR9" t="s">
        <v>404</v>
      </c>
    </row>
    <row r="10" spans="5:44" ht="31.5" customHeight="1">
      <c r="E10" s="537"/>
      <c r="F10" s="522"/>
      <c r="G10" s="522"/>
      <c r="H10" s="522"/>
      <c r="I10" s="522"/>
      <c r="J10" s="522"/>
      <c r="K10" s="522"/>
      <c r="L10" s="522"/>
      <c r="M10" s="522" t="s">
        <v>15</v>
      </c>
      <c r="N10" s="522"/>
      <c r="O10" s="522"/>
      <c r="P10" s="522" t="s">
        <v>16</v>
      </c>
      <c r="Q10" s="537"/>
      <c r="R10" s="522"/>
      <c r="S10" s="537"/>
      <c r="T10" s="522"/>
      <c r="U10" s="522"/>
      <c r="V10" s="522"/>
      <c r="W10" s="522"/>
      <c r="X10" s="522"/>
      <c r="AR10" t="s">
        <v>394</v>
      </c>
    </row>
    <row r="11" spans="5:44" ht="78.75" customHeight="1">
      <c r="E11" s="538"/>
      <c r="F11" s="522"/>
      <c r="G11" s="522"/>
      <c r="H11" s="522"/>
      <c r="I11" s="522"/>
      <c r="J11" s="522"/>
      <c r="K11" s="522"/>
      <c r="L11" s="522"/>
      <c r="M11" s="40" t="s">
        <v>17</v>
      </c>
      <c r="N11" s="40" t="s">
        <v>18</v>
      </c>
      <c r="O11" s="40" t="s">
        <v>19</v>
      </c>
      <c r="P11" s="522"/>
      <c r="Q11" s="538"/>
      <c r="R11" s="522"/>
      <c r="S11" s="538"/>
      <c r="T11" s="522"/>
      <c r="U11" s="40" t="s">
        <v>20</v>
      </c>
      <c r="V11" s="40" t="s">
        <v>21</v>
      </c>
      <c r="W11" s="522"/>
      <c r="X11" s="522"/>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slXo0wAiDFg1qkHHnlfCwUccZfBVcRWYxpQzTRuxFuT97oFXZWmteNz5JvcwyCHhtJ3Py6PxU+8BPWAiPgR/w==" saltValue="MDOvW7bP1dFqU6fT+L42kA=="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customProperties>
    <customPr name="EpmWorksheetKeyString_GUID" r:id="rId2"/>
  </customProperties>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A1:XFC16"/>
  <sheetViews>
    <sheetView showGridLines="0" topLeftCell="A7" zoomScale="70" zoomScaleNormal="70" workbookViewId="0">
      <selection activeCell="D15" sqref="D15:AC15"/>
    </sheetView>
  </sheetViews>
  <sheetFormatPr defaultColWidth="0" defaultRowHeight="14.5"/>
  <cols>
    <col min="1" max="1" width="2.26953125" customWidth="1"/>
    <col min="2" max="2" width="2.1796875" hidden="1" customWidth="1"/>
    <col min="3" max="3" width="2" hidden="1" customWidth="1"/>
    <col min="4" max="4" width="7.1796875" customWidth="1"/>
    <col min="5" max="5" width="35.7265625" customWidth="1"/>
    <col min="6" max="7" width="38.54296875" customWidth="1"/>
    <col min="8" max="8" width="13.7265625" customWidth="1"/>
    <col min="9" max="10" width="14.54296875" customWidth="1"/>
    <col min="11" max="11" width="14.54296875" hidden="1" customWidth="1"/>
    <col min="12" max="12" width="15.54296875" hidden="1" customWidth="1"/>
    <col min="13" max="13" width="15" customWidth="1"/>
    <col min="14" max="14" width="15.453125" customWidth="1"/>
    <col min="15" max="15" width="16" customWidth="1"/>
    <col min="16" max="16" width="16.453125" hidden="1" customWidth="1"/>
    <col min="17" max="17" width="15.26953125" customWidth="1"/>
    <col min="18" max="18" width="13" customWidth="1"/>
    <col min="19" max="20" width="14.54296875" hidden="1" customWidth="1"/>
    <col min="21" max="21" width="19.1796875" hidden="1" customWidth="1"/>
    <col min="22" max="22" width="15.453125" customWidth="1"/>
    <col min="23" max="23" width="13" hidden="1" customWidth="1"/>
    <col min="24" max="24" width="8.26953125" hidden="1" customWidth="1"/>
    <col min="25" max="25" width="14.54296875" customWidth="1"/>
    <col min="26" max="26" width="16.81640625" customWidth="1"/>
    <col min="27" max="27" width="4.26953125" customWidth="1"/>
    <col min="28" max="28" width="2.54296875" hidden="1"/>
    <col min="29" max="16383" width="5.1796875" hidden="1"/>
    <col min="16384" max="16384" width="4.179687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9" t="s">
        <v>137</v>
      </c>
      <c r="E9" s="539" t="s">
        <v>34</v>
      </c>
      <c r="F9" s="539" t="s">
        <v>434</v>
      </c>
      <c r="G9" s="479" t="s">
        <v>136</v>
      </c>
      <c r="H9" s="522" t="s">
        <v>1</v>
      </c>
      <c r="I9" s="479" t="s">
        <v>426</v>
      </c>
      <c r="J9" s="522" t="s">
        <v>3</v>
      </c>
      <c r="K9" s="522" t="s">
        <v>4</v>
      </c>
      <c r="L9" s="522" t="s">
        <v>5</v>
      </c>
      <c r="M9" s="522" t="s">
        <v>6</v>
      </c>
      <c r="N9" s="522" t="s">
        <v>7</v>
      </c>
      <c r="O9" s="522" t="s">
        <v>8</v>
      </c>
      <c r="P9" s="522"/>
      <c r="Q9" s="522"/>
      <c r="R9" s="522"/>
      <c r="S9" s="522" t="s">
        <v>9</v>
      </c>
      <c r="T9" s="539" t="s">
        <v>505</v>
      </c>
      <c r="U9" s="539" t="s">
        <v>138</v>
      </c>
      <c r="V9" s="522" t="s">
        <v>107</v>
      </c>
      <c r="W9" s="522" t="s">
        <v>12</v>
      </c>
      <c r="X9" s="522"/>
      <c r="Y9" s="522" t="s">
        <v>14</v>
      </c>
      <c r="Z9" s="478" t="s">
        <v>499</v>
      </c>
      <c r="AG9" s="63" t="s">
        <v>406</v>
      </c>
      <c r="AV9" t="s">
        <v>34</v>
      </c>
    </row>
    <row r="10" spans="4:57" ht="31.5" customHeight="1">
      <c r="D10" s="537"/>
      <c r="E10" s="537"/>
      <c r="F10" s="537"/>
      <c r="G10" s="480"/>
      <c r="H10" s="522"/>
      <c r="I10" s="537"/>
      <c r="J10" s="522"/>
      <c r="K10" s="522"/>
      <c r="L10" s="522"/>
      <c r="M10" s="522"/>
      <c r="N10" s="522"/>
      <c r="O10" s="522" t="s">
        <v>15</v>
      </c>
      <c r="P10" s="522"/>
      <c r="Q10" s="522"/>
      <c r="R10" s="522" t="s">
        <v>16</v>
      </c>
      <c r="S10" s="522"/>
      <c r="T10" s="537"/>
      <c r="U10" s="534"/>
      <c r="V10" s="522"/>
      <c r="W10" s="522"/>
      <c r="X10" s="522"/>
      <c r="Y10" s="522"/>
      <c r="Z10" s="522"/>
      <c r="AG10" s="63" t="s">
        <v>397</v>
      </c>
      <c r="AV10" t="s">
        <v>437</v>
      </c>
    </row>
    <row r="11" spans="4:57" ht="72.5">
      <c r="D11" s="538"/>
      <c r="E11" s="538"/>
      <c r="F11" s="538"/>
      <c r="G11" s="481"/>
      <c r="H11" s="522"/>
      <c r="I11" s="538"/>
      <c r="J11" s="522"/>
      <c r="K11" s="522"/>
      <c r="L11" s="522"/>
      <c r="M11" s="522"/>
      <c r="N11" s="522"/>
      <c r="O11" s="40" t="s">
        <v>17</v>
      </c>
      <c r="P11" s="40" t="s">
        <v>18</v>
      </c>
      <c r="Q11" s="40" t="s">
        <v>19</v>
      </c>
      <c r="R11" s="522"/>
      <c r="S11" s="522"/>
      <c r="T11" s="538"/>
      <c r="U11" s="535"/>
      <c r="V11" s="522"/>
      <c r="W11" s="40" t="s">
        <v>20</v>
      </c>
      <c r="X11" s="40" t="s">
        <v>21</v>
      </c>
      <c r="Y11" s="522"/>
      <c r="Z11" s="522"/>
      <c r="AG11" s="63" t="s">
        <v>402</v>
      </c>
    </row>
    <row r="12" spans="4:57" ht="15.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49999999999999"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49999999999999"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algorithmName="SHA-512" hashValue="6Xvh2uJHkbseKmrGUD3AzWulDJosvi+S0/XpV+OSYGUHbJi4R0vcIjm5nK7xhcqG+vGCD4ijPOYhz+IH2Mr21w==" saltValue="xPdsO0syki+4UcTO4dcANA==" spinCount="100000"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customProperties>
    <customPr name="EpmWorksheetKeyString_GUID" r:id="rId2"/>
  </customPropertie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hidden="1" customWidth="1"/>
    <col min="3" max="4" width="2"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6.7265625" customWidth="1"/>
    <col min="13" max="13" width="15.453125" customWidth="1"/>
    <col min="14" max="14" width="15.453125" hidden="1" customWidth="1"/>
    <col min="15" max="15" width="17.453125" customWidth="1"/>
    <col min="16" max="16" width="14.54296875" customWidth="1"/>
    <col min="17" max="17" width="15.54296875" hidden="1" customWidth="1"/>
    <col min="18" max="18" width="16.453125" hidden="1" customWidth="1"/>
    <col min="19" max="19" width="13.7265625" hidden="1" customWidth="1"/>
    <col min="20" max="20" width="14.54296875" customWidth="1"/>
    <col min="21" max="21" width="14.54296875" hidden="1" customWidth="1"/>
    <col min="22" max="22" width="8.26953125" hidden="1" customWidth="1"/>
    <col min="23" max="23" width="15.54296875" customWidth="1"/>
    <col min="24" max="24" width="17.81640625" customWidth="1"/>
    <col min="25" max="25" width="3.81640625" customWidth="1"/>
    <col min="26" max="26" width="5.1796875" customWidth="1"/>
    <col min="27" max="16383" width="21.54296875" hidden="1"/>
    <col min="16384" max="16384" width="1.816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s="6" customFormat="1" ht="20.149999999999999"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49999999999999"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pkx3d36OmSu+Bm4lYoTL+PlQTWPlSiqo3bNWoToaqLeNvBoto/ISaJyLjY1ax36tT3CLKTE7X9v5KujqBvbE+g==" saltValue="U9a1Ih2pfW1tjhR8PqyQzQ==" spinCount="100000"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0" display="Total"/>
    <hyperlink ref="F16" location="'Shareholding Pattern'!F40" display="Total"/>
  </hyperlinks>
  <pageMargins left="0.7" right="0.7" top="0.75" bottom="0.75" header="0.3" footer="0.3"/>
  <customProperties>
    <customPr name="EpmWorksheetKeyString_GUID" r:id="rId1"/>
  </customPropertie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6.453125" customWidth="1"/>
    <col min="16" max="16" width="10.81640625" customWidth="1"/>
    <col min="17" max="19" width="14.54296875" hidden="1" customWidth="1"/>
    <col min="20" max="20" width="19.1796875" customWidth="1"/>
    <col min="21" max="21" width="15.453125" hidden="1" customWidth="1"/>
    <col min="22" max="22" width="10.1796875" hidden="1" customWidth="1"/>
    <col min="23" max="23" width="15.453125" customWidth="1"/>
    <col min="24" max="24" width="20" customWidth="1"/>
    <col min="25" max="25" width="2.54296875" customWidth="1"/>
    <col min="26" max="26" width="3.26953125" customWidth="1"/>
    <col min="27" max="28" width="1.26953125" hidden="1"/>
    <col min="29" max="30" width="2.1796875" hidden="1"/>
    <col min="31" max="16383" width="1.26953125" hidden="1"/>
    <col min="16384" max="16384" width="5.45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nvtSuyUMtoJCRhqCHCMjuxe95KrcbMsFDAgPj/EKVZAj3O7KwzOrGYSCfF7Hjxc7XZGQKXvXM85lZNd29wuuEw==" saltValue="NSypBMpZE24itzw/N2IyT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3" display="Total"/>
    <hyperlink ref="F16" location="'Shareholding Pattern'!F43" display="Total"/>
  </hyperlinks>
  <pageMargins left="0.7" right="0.7" top="0.75" bottom="0.75" header="0.3" footer="0.3"/>
  <customProperties>
    <customPr name="EpmWorksheetKeyString_GUID" r:id="rId1"/>
  </customProperties>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A1:XFC21"/>
  <sheetViews>
    <sheetView showGridLines="0" topLeftCell="A7" zoomScale="90" zoomScaleNormal="90" workbookViewId="0">
      <selection activeCell="P18" sqref="P18"/>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9.542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8" customWidth="1"/>
    <col min="16" max="16" width="9.1796875" customWidth="1"/>
    <col min="17" max="19" width="14.54296875" hidden="1" customWidth="1"/>
    <col min="20" max="20" width="19.1796875" customWidth="1"/>
    <col min="21" max="21" width="15.453125" hidden="1" customWidth="1"/>
    <col min="22" max="22" width="8.81640625" hidden="1" customWidth="1"/>
    <col min="23" max="23" width="15.453125" customWidth="1"/>
    <col min="24" max="24" width="19.81640625" customWidth="1"/>
    <col min="25" max="25" width="2.26953125" customWidth="1"/>
    <col min="26" max="26" width="3.26953125" customWidth="1"/>
    <col min="27" max="16383" width="5.453125" hidden="1"/>
    <col min="16384" max="16384" width="2.453125" hidden="1"/>
  </cols>
  <sheetData>
    <row r="1" spans="5:30" hidden="1">
      <c r="I1">
        <v>5</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s="8" customFormat="1" ht="20.149999999999999"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SUM(AC20:AC65540)</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customHeight="1">
      <c r="E15" s="195">
        <v>1</v>
      </c>
      <c r="F15" s="402" t="s">
        <v>729</v>
      </c>
      <c r="G15" s="402" t="s">
        <v>730</v>
      </c>
      <c r="H15" s="402">
        <v>40000</v>
      </c>
      <c r="I15" s="47"/>
      <c r="J15" s="47"/>
      <c r="K15" s="410">
        <f>+IFERROR(IF(COUNT(H15:J15),ROUND(SUM(H15:J15),0),""),"")</f>
        <v>40000</v>
      </c>
      <c r="L15" s="51">
        <f>+IFERROR(IF(COUNT(K15),ROUND(K15/'Shareholding Pattern'!$L$57*100,2),""),"")</f>
        <v>1.0900000000000001</v>
      </c>
      <c r="M15" s="207">
        <f>IF(H15="","",H15)</f>
        <v>40000</v>
      </c>
      <c r="N15" s="207"/>
      <c r="O15" s="285">
        <f>+IFERROR(IF(COUNT(M15:N15),ROUND(SUM(M15,N15),2),""),"")</f>
        <v>40000</v>
      </c>
      <c r="P15" s="51">
        <f>+IFERROR(IF(COUNT(O15),ROUND(O15/('Shareholding Pattern'!$P$58)*100,2),""),"")</f>
        <v>1.0900000000000001</v>
      </c>
      <c r="Q15" s="47"/>
      <c r="R15" s="47"/>
      <c r="S15" s="410" t="str">
        <f>+IFERROR(IF(COUNT(Q15:R15),ROUND(SUM(Q15:R15),0),""),"")</f>
        <v/>
      </c>
      <c r="T15" s="17">
        <f>+IFERROR(IF(COUNT(K15,S15),ROUND(SUM(S15,K15)/SUM('Shareholding Pattern'!$L$57,'Shareholding Pattern'!$T$57)*100,2),""),"")</f>
        <v>1.0900000000000001</v>
      </c>
      <c r="U15" s="47"/>
      <c r="V15" s="17" t="str">
        <f>+IFERROR(IF(COUNT(U15),ROUND(SUM(U15)/SUM(K15)*100,2),""),0)</f>
        <v/>
      </c>
      <c r="W15" s="402">
        <v>40000</v>
      </c>
      <c r="X15" s="284"/>
      <c r="Y15" s="11"/>
      <c r="Z15" s="11"/>
      <c r="AA15" s="11"/>
      <c r="AB15" s="11"/>
      <c r="AC15" s="11">
        <f>IF(SUM(H15:W15)&gt;0,1,0)</f>
        <v>1</v>
      </c>
    </row>
    <row r="16" spans="5:30" ht="25" customHeight="1">
      <c r="E16" s="195">
        <v>2</v>
      </c>
      <c r="F16" s="402" t="s">
        <v>731</v>
      </c>
      <c r="G16" s="405"/>
      <c r="H16" s="402">
        <v>38617</v>
      </c>
      <c r="I16" s="47"/>
      <c r="J16" s="47"/>
      <c r="K16" s="410">
        <f>+IFERROR(IF(COUNT(H16:J16),ROUND(SUM(H16:J16),0),""),"")</f>
        <v>38617</v>
      </c>
      <c r="L16" s="51">
        <f>+IFERROR(IF(COUNT(K16),ROUND(K16/'Shareholding Pattern'!$L$57*100,2),""),"")</f>
        <v>1.05</v>
      </c>
      <c r="M16" s="207">
        <f>IF(H16="","",H16)</f>
        <v>38617</v>
      </c>
      <c r="N16" s="207"/>
      <c r="O16" s="285">
        <f>+IFERROR(IF(COUNT(M16:N16),ROUND(SUM(M16,N16),2),""),"")</f>
        <v>38617</v>
      </c>
      <c r="P16" s="51">
        <f>+IFERROR(IF(COUNT(O16),ROUND(O16/('Shareholding Pattern'!$P$58)*100,2),""),"")</f>
        <v>1.05</v>
      </c>
      <c r="Q16" s="47"/>
      <c r="R16" s="47"/>
      <c r="S16" s="410" t="str">
        <f>+IFERROR(IF(COUNT(Q16:R16),ROUND(SUM(Q16:R16),0),""),"")</f>
        <v/>
      </c>
      <c r="T16" s="17">
        <f>+IFERROR(IF(COUNT(K16,S16),ROUND(SUM(S16,K16)/SUM('Shareholding Pattern'!$L$57,'Shareholding Pattern'!$T$57)*100,2),""),"")</f>
        <v>1.05</v>
      </c>
      <c r="U16" s="47"/>
      <c r="V16" s="17" t="str">
        <f>+IFERROR(IF(COUNT(U16),ROUND(SUM(U16)/SUM(K16)*100,2),""),0)</f>
        <v/>
      </c>
      <c r="W16" s="47">
        <v>0</v>
      </c>
      <c r="X16" s="284">
        <v>12</v>
      </c>
      <c r="Y16" s="11"/>
      <c r="Z16" s="11"/>
      <c r="AA16" s="11"/>
      <c r="AB16" s="11"/>
      <c r="AC16" s="11">
        <f>IF(SUM(H16:W16)&gt;0,1,0)</f>
        <v>1</v>
      </c>
    </row>
    <row r="17" spans="5:29" ht="25" customHeight="1">
      <c r="E17" s="195">
        <v>3</v>
      </c>
      <c r="F17" s="402" t="s">
        <v>732</v>
      </c>
      <c r="G17" s="402" t="s">
        <v>733</v>
      </c>
      <c r="H17" s="402">
        <v>42294</v>
      </c>
      <c r="I17" s="47"/>
      <c r="J17" s="47"/>
      <c r="K17" s="410">
        <f>+IFERROR(IF(COUNT(H17:J17),ROUND(SUM(H17:J17),0),""),"")</f>
        <v>42294</v>
      </c>
      <c r="L17" s="51">
        <f>+IFERROR(IF(COUNT(K17),ROUND(K17/'Shareholding Pattern'!$L$57*100,2),""),"")</f>
        <v>1.1499999999999999</v>
      </c>
      <c r="M17" s="207">
        <f>IF(H17="","",H17)</f>
        <v>42294</v>
      </c>
      <c r="N17" s="207"/>
      <c r="O17" s="285">
        <f>+IFERROR(IF(COUNT(M17:N17),ROUND(SUM(M17,N17),2),""),"")</f>
        <v>42294</v>
      </c>
      <c r="P17" s="51">
        <f>+IFERROR(IF(COUNT(O17),ROUND(O17/('Shareholding Pattern'!$P$58)*100,2),""),"")</f>
        <v>1.1499999999999999</v>
      </c>
      <c r="Q17" s="47"/>
      <c r="R17" s="47"/>
      <c r="S17" s="410" t="str">
        <f>+IFERROR(IF(COUNT(Q17:R17),ROUND(SUM(Q17:R17),0),""),"")</f>
        <v/>
      </c>
      <c r="T17" s="17">
        <f>+IFERROR(IF(COUNT(K17,S17),ROUND(SUM(S17,K17)/SUM('Shareholding Pattern'!$L$57,'Shareholding Pattern'!$T$57)*100,2),""),"")</f>
        <v>1.1499999999999999</v>
      </c>
      <c r="U17" s="47"/>
      <c r="V17" s="17" t="str">
        <f>+IFERROR(IF(COUNT(U17),ROUND(SUM(U17)/SUM(K17)*100,2),""),0)</f>
        <v/>
      </c>
      <c r="W17" s="402">
        <v>42294</v>
      </c>
      <c r="X17" s="284"/>
      <c r="Y17" s="11"/>
      <c r="Z17" s="11"/>
      <c r="AA17" s="11"/>
      <c r="AB17" s="11"/>
      <c r="AC17" s="11">
        <f>IF(SUM(H17:W17)&gt;0,1,0)</f>
        <v>1</v>
      </c>
    </row>
    <row r="18" spans="5:29" ht="25" customHeight="1">
      <c r="E18" s="195">
        <v>4</v>
      </c>
      <c r="F18" s="402" t="s">
        <v>734</v>
      </c>
      <c r="G18" s="402" t="s">
        <v>735</v>
      </c>
      <c r="H18" s="402">
        <v>73085</v>
      </c>
      <c r="I18" s="47"/>
      <c r="J18" s="47"/>
      <c r="K18" s="410">
        <f>+IFERROR(IF(COUNT(H18:J18),ROUND(SUM(H18:J18),0),""),"")</f>
        <v>73085</v>
      </c>
      <c r="L18" s="51">
        <f>+IFERROR(IF(COUNT(K18),ROUND(K18/'Shareholding Pattern'!$L$57*100,2),""),"")</f>
        <v>1.99</v>
      </c>
      <c r="M18" s="207">
        <f>IF(H18="","",H18)</f>
        <v>73085</v>
      </c>
      <c r="N18" s="207"/>
      <c r="O18" s="285">
        <f>+IFERROR(IF(COUNT(M18:N18),ROUND(SUM(M18,N18),2),""),"")</f>
        <v>73085</v>
      </c>
      <c r="P18" s="51">
        <f>+IFERROR(IF(COUNT(O18),ROUND(O18/('Shareholding Pattern'!$P$58)*100,2),""),"")</f>
        <v>1.99</v>
      </c>
      <c r="Q18" s="47"/>
      <c r="R18" s="47"/>
      <c r="S18" s="410" t="str">
        <f>+IFERROR(IF(COUNT(Q18:R18),ROUND(SUM(Q18:R18),0),""),"")</f>
        <v/>
      </c>
      <c r="T18" s="17">
        <f>+IFERROR(IF(COUNT(K18,S18),ROUND(SUM(S18,K18)/SUM('Shareholding Pattern'!$L$57,'Shareholding Pattern'!$T$57)*100,2),""),"")</f>
        <v>1.99</v>
      </c>
      <c r="U18" s="47"/>
      <c r="V18" s="17" t="str">
        <f>+IFERROR(IF(COUNT(U18),ROUND(SUM(U18)/SUM(K18)*100,2),""),0)</f>
        <v/>
      </c>
      <c r="W18" s="402">
        <v>73085</v>
      </c>
      <c r="X18" s="284"/>
      <c r="Y18" s="11"/>
      <c r="Z18" s="11"/>
      <c r="AA18" s="11"/>
      <c r="AB18" s="11"/>
      <c r="AC18" s="11">
        <f>IF(SUM(H18:W18)&gt;0,1,0)</f>
        <v>1</v>
      </c>
    </row>
    <row r="19" spans="5:29" ht="25" customHeight="1">
      <c r="E19" s="195">
        <v>5</v>
      </c>
      <c r="F19" s="402" t="s">
        <v>736</v>
      </c>
      <c r="G19" s="406" t="s">
        <v>737</v>
      </c>
      <c r="H19" s="402">
        <v>38383</v>
      </c>
      <c r="I19" s="47"/>
      <c r="J19" s="47"/>
      <c r="K19" s="410">
        <f>+IFERROR(IF(COUNT(H19:J19),ROUND(SUM(H19:J19),0),""),"")</f>
        <v>38383</v>
      </c>
      <c r="L19" s="51">
        <f>+IFERROR(IF(COUNT(K19),ROUND(K19/'Shareholding Pattern'!$L$57*100,2),""),"")</f>
        <v>1.04</v>
      </c>
      <c r="M19" s="207">
        <f>IF(H19="","",H19)</f>
        <v>38383</v>
      </c>
      <c r="N19" s="207"/>
      <c r="O19" s="285">
        <f>+IFERROR(IF(COUNT(M19:N19),ROUND(SUM(M19,N19),2),""),"")</f>
        <v>38383</v>
      </c>
      <c r="P19" s="51">
        <f>+IFERROR(IF(COUNT(O19),ROUND(O19/('Shareholding Pattern'!$P$58)*100,2),""),"")</f>
        <v>1.04</v>
      </c>
      <c r="Q19" s="47"/>
      <c r="R19" s="47"/>
      <c r="S19" s="410" t="str">
        <f>+IFERROR(IF(COUNT(Q19:R19),ROUND(SUM(Q19:R19),0),""),"")</f>
        <v/>
      </c>
      <c r="T19" s="17">
        <f>+IFERROR(IF(COUNT(K19,S19),ROUND(SUM(S19,K19)/SUM('Shareholding Pattern'!$L$57,'Shareholding Pattern'!$T$57)*100,2),""),"")</f>
        <v>1.04</v>
      </c>
      <c r="U19" s="47"/>
      <c r="V19" s="17" t="str">
        <f>+IFERROR(IF(COUNT(U19),ROUND(SUM(U19)/SUM(K19)*100,2),""),0)</f>
        <v/>
      </c>
      <c r="W19" s="47">
        <v>0</v>
      </c>
      <c r="X19" s="284"/>
      <c r="Y19" s="11"/>
      <c r="Z19" s="11"/>
      <c r="AA19" s="11"/>
      <c r="AB19" s="11"/>
      <c r="AC19" s="11">
        <f>IF(SUM(H19:W19)&gt;0,1,0)</f>
        <v>1</v>
      </c>
    </row>
    <row r="20" spans="5:29" ht="25" hidden="1" customHeight="1">
      <c r="E20" s="12"/>
      <c r="F20" s="13"/>
      <c r="G20" s="13"/>
      <c r="H20" s="13"/>
      <c r="I20" s="13"/>
      <c r="J20" s="13"/>
      <c r="K20" s="13"/>
      <c r="L20" s="13"/>
      <c r="M20" s="13"/>
      <c r="N20" s="13"/>
      <c r="O20" s="13"/>
      <c r="P20" s="13"/>
      <c r="Q20" s="13"/>
      <c r="R20" s="13"/>
      <c r="S20" s="13"/>
      <c r="T20" s="13"/>
      <c r="U20" s="13"/>
      <c r="V20" s="13"/>
      <c r="W20" s="198"/>
    </row>
    <row r="21" spans="5:29" ht="20.149999999999999" customHeight="1">
      <c r="E21" s="37"/>
      <c r="F21" s="83" t="s">
        <v>450</v>
      </c>
      <c r="G21" s="70" t="s">
        <v>19</v>
      </c>
      <c r="H21" s="53">
        <f>+IFERROR(IF(COUNT(H14:H20),ROUND(SUM(H14:H20),0),""),"")</f>
        <v>232379</v>
      </c>
      <c r="I21" s="53" t="str">
        <f>+IFERROR(IF(COUNT(I14:I20),ROUND(SUM(I14:I20),0),""),"")</f>
        <v/>
      </c>
      <c r="J21" s="53" t="str">
        <f>+IFERROR(IF(COUNT(J14:J20),ROUND(SUM(J14:J20),0),""),"")</f>
        <v/>
      </c>
      <c r="K21" s="53">
        <f>+IFERROR(IF(COUNT(K14:K20),ROUND(SUM(K14:K20),0),""),"")</f>
        <v>232379</v>
      </c>
      <c r="L21" s="17">
        <f>+IFERROR(IF(COUNT(K21),ROUND(K21/'Shareholding Pattern'!$L$57*100,2),""),"")</f>
        <v>6.32</v>
      </c>
      <c r="M21" s="35">
        <f>+IFERROR(IF(COUNT(M14:M20),ROUND(SUM(M14:M20),0),""),"")</f>
        <v>232379</v>
      </c>
      <c r="N21" s="35" t="str">
        <f>+IFERROR(IF(COUNT(N14:N20),ROUND(SUM(N14:N20),0),""),"")</f>
        <v/>
      </c>
      <c r="O21" s="35">
        <f>+IFERROR(IF(COUNT(O14:O20),ROUND(SUM(O14:O20),0),""),"")</f>
        <v>232379</v>
      </c>
      <c r="P21" s="17">
        <f>+IFERROR(IF(COUNT(O21),ROUND(O21/('Shareholding Pattern'!$P$58)*100,2),""),"")</f>
        <v>6.32</v>
      </c>
      <c r="Q21" s="53" t="str">
        <f>+IFERROR(IF(COUNT(Q14:Q20),ROUND(SUM(Q14:Q20),0),""),"")</f>
        <v/>
      </c>
      <c r="R21" s="53" t="str">
        <f>+IFERROR(IF(COUNT(R14:R20),ROUND(SUM(R14:R20),0),""),"")</f>
        <v/>
      </c>
      <c r="S21" s="53" t="str">
        <f>+IFERROR(IF(COUNT(S14:S20),ROUND(SUM(S14:S20),0),""),"")</f>
        <v/>
      </c>
      <c r="T21" s="17">
        <f>+IFERROR(IF(COUNT(K21,S21),ROUND(SUM(S21,K21)/SUM('Shareholding Pattern'!$L$57,'Shareholding Pattern'!$T$57)*100,2),""),"")</f>
        <v>6.32</v>
      </c>
      <c r="U21" s="53" t="str">
        <f>+IFERROR(IF(COUNT(U14:U20),ROUND(SUM(U14:U20),0),""),"")</f>
        <v/>
      </c>
      <c r="V21" s="17" t="str">
        <f>+IFERROR(IF(COUNT(U21),ROUND(SUM(U21)/SUM(K21)*100,2),""),0)</f>
        <v/>
      </c>
      <c r="W21" s="53">
        <f>+IFERROR(IF(COUNT(W14:W20),ROUND(SUM(W14:W20),0),""),"")</f>
        <v>155379</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U19">
      <formula1>H13</formula1>
    </dataValidation>
    <dataValidation type="whole" operator="lessThanOrEqual" allowBlank="1" showInputMessage="1" showErrorMessage="1" sqref="W13 W15:W19">
      <formula1>K13</formula1>
    </dataValidation>
    <dataValidation type="textLength" operator="equal" allowBlank="1" showInputMessage="1" showErrorMessage="1" prompt="[A-Z][A-Z][A-Z][A-Z][A-Z][0-9][0-9][0-9][0-9][A-Z]_x000a__x000a_In absence of PAN write : ZZZZZ9999Z" sqref="G13 G15:G19">
      <formula1>10</formula1>
    </dataValidation>
    <dataValidation type="whole" operator="greaterThanOrEqual" allowBlank="1" showInputMessage="1" showErrorMessage="1" sqref="Q13:R13 M13:N13 H13:J13 M15:N19 H15:J19 Q15:R19">
      <formula1>0</formula1>
    </dataValidation>
  </dataValidations>
  <hyperlinks>
    <hyperlink ref="G21" location="'Shareholding Pattern'!F44" display="Total"/>
    <hyperlink ref="F21" location="'Shareholding Pattern'!F44" display="Total"/>
  </hyperlinks>
  <pageMargins left="0.7" right="0.7" top="0.75" bottom="0.75" header="0.3" footer="0.3"/>
  <customProperties>
    <customPr name="EpmWorksheetKeyString_GUID" r:id="rId1"/>
  </customPropertie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opentextblock">
                <anchor moveWithCells="1" sizeWithCells="1">
                  <from>
                    <xdr:col>23</xdr:col>
                    <xdr:colOff>69850</xdr:colOff>
                    <xdr:row>14</xdr:row>
                    <xdr:rowOff>69850</xdr:rowOff>
                  </from>
                  <to>
                    <xdr:col>23</xdr:col>
                    <xdr:colOff>1257300</xdr:colOff>
                    <xdr:row>14</xdr:row>
                    <xdr:rowOff>266700</xdr:rowOff>
                  </to>
                </anchor>
              </controlPr>
            </control>
          </mc:Choice>
        </mc:AlternateContent>
        <mc:AlternateContent xmlns:mc="http://schemas.openxmlformats.org/markup-compatibility/2006">
          <mc:Choice Requires="x14">
            <control shapeId="27650" r:id="rId5" name="Button 2">
              <controlPr defaultSize="0" print="0" autoFill="0" autoPict="0" macro="[0]!opentextblock">
                <anchor moveWithCells="1" sizeWithCells="1">
                  <from>
                    <xdr:col>23</xdr:col>
                    <xdr:colOff>69850</xdr:colOff>
                    <xdr:row>15</xdr:row>
                    <xdr:rowOff>69850</xdr:rowOff>
                  </from>
                  <to>
                    <xdr:col>23</xdr:col>
                    <xdr:colOff>1257300</xdr:colOff>
                    <xdr:row>15</xdr:row>
                    <xdr:rowOff>266700</xdr:rowOff>
                  </to>
                </anchor>
              </controlPr>
            </control>
          </mc:Choice>
        </mc:AlternateContent>
        <mc:AlternateContent xmlns:mc="http://schemas.openxmlformats.org/markup-compatibility/2006">
          <mc:Choice Requires="x14">
            <control shapeId="27651" r:id="rId6" name="Button 3">
              <controlPr defaultSize="0" print="0" autoFill="0" autoPict="0" macro="[0]!opentextblock">
                <anchor moveWithCells="1" sizeWithCells="1">
                  <from>
                    <xdr:col>23</xdr:col>
                    <xdr:colOff>69850</xdr:colOff>
                    <xdr:row>16</xdr:row>
                    <xdr:rowOff>69850</xdr:rowOff>
                  </from>
                  <to>
                    <xdr:col>23</xdr:col>
                    <xdr:colOff>1257300</xdr:colOff>
                    <xdr:row>16</xdr:row>
                    <xdr:rowOff>266700</xdr:rowOff>
                  </to>
                </anchor>
              </controlPr>
            </control>
          </mc:Choice>
        </mc:AlternateContent>
        <mc:AlternateContent xmlns:mc="http://schemas.openxmlformats.org/markup-compatibility/2006">
          <mc:Choice Requires="x14">
            <control shapeId="27652" r:id="rId7" name="Button 4">
              <controlPr defaultSize="0" print="0" autoFill="0" autoPict="0" macro="[0]!opentextblock">
                <anchor moveWithCells="1" sizeWithCells="1">
                  <from>
                    <xdr:col>23</xdr:col>
                    <xdr:colOff>69850</xdr:colOff>
                    <xdr:row>17</xdr:row>
                    <xdr:rowOff>69850</xdr:rowOff>
                  </from>
                  <to>
                    <xdr:col>23</xdr:col>
                    <xdr:colOff>1257300</xdr:colOff>
                    <xdr:row>17</xdr:row>
                    <xdr:rowOff>266700</xdr:rowOff>
                  </to>
                </anchor>
              </controlPr>
            </control>
          </mc:Choice>
        </mc:AlternateContent>
        <mc:AlternateContent xmlns:mc="http://schemas.openxmlformats.org/markup-compatibility/2006">
          <mc:Choice Requires="x14">
            <control shapeId="27653" r:id="rId8" name="Button 5">
              <controlPr defaultSize="0" print="0" autoFill="0" autoPict="0" macro="[0]!opentextblock">
                <anchor moveWithCells="1" sizeWithCells="1">
                  <from>
                    <xdr:col>23</xdr:col>
                    <xdr:colOff>69850</xdr:colOff>
                    <xdr:row>18</xdr:row>
                    <xdr:rowOff>69850</xdr:rowOff>
                  </from>
                  <to>
                    <xdr:col>23</xdr:col>
                    <xdr:colOff>1257300</xdr:colOff>
                    <xdr:row>18</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6.54296875" customWidth="1"/>
    <col min="13" max="13" width="15.453125" customWidth="1"/>
    <col min="14" max="14" width="16" hidden="1" customWidth="1"/>
    <col min="15" max="15" width="16.453125" customWidth="1"/>
    <col min="16" max="16" width="10.26953125" customWidth="1"/>
    <col min="17" max="19" width="14.54296875" hidden="1" customWidth="1"/>
    <col min="20" max="20" width="19.1796875" customWidth="1"/>
    <col min="21" max="21" width="15.453125" hidden="1" customWidth="1"/>
    <col min="22" max="22" width="9.26953125" hidden="1" customWidth="1"/>
    <col min="23" max="23" width="15.453125" customWidth="1"/>
    <col min="24" max="24" width="21.453125" customWidth="1"/>
    <col min="25" max="25" width="4.26953125" customWidth="1"/>
    <col min="26" max="26" width="3.26953125" customWidth="1"/>
    <col min="27" max="16383" width="4.81640625" hidden="1"/>
    <col min="16384" max="16384" width="4.542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s="8" customFormat="1" ht="20.149999999999999"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OieRSo+0vHWnCyF2vCBj0u1HK4lzQXr/xKMNJk2vB8mD5Af/WeYhT6hpe9DMfJfMz3RHf2zr1raTXK00BXXfuQ==" saltValue="7ZKZoq18EjSc7ATeg5Dg2g=="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5" display="Total"/>
    <hyperlink ref="F16" location="'Shareholding Pattern'!F45" display="Total"/>
  </hyperlinks>
  <pageMargins left="0.7" right="0.7" top="0.75" bottom="0.75" header="0.3" footer="0.3"/>
  <customProperties>
    <customPr name="EpmWorksheetKeyString_GUID" r:id="rId1"/>
  </customProperti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FC16"/>
  <sheetViews>
    <sheetView showGridLines="0" topLeftCell="C7" workbookViewId="0">
      <selection activeCell="F16" sqref="F16"/>
    </sheetView>
  </sheetViews>
  <sheetFormatPr defaultColWidth="0" defaultRowHeight="14.5" zeroHeight="1"/>
  <cols>
    <col min="1" max="2" width="2.7265625" style="18" hidden="1" customWidth="1"/>
    <col min="3" max="3" width="2.7265625" style="18" customWidth="1"/>
    <col min="4" max="4" width="6.7265625" style="18" customWidth="1"/>
    <col min="5" max="5" width="72.1796875" style="18" customWidth="1"/>
    <col min="6" max="6" width="14.7265625" style="18" customWidth="1"/>
    <col min="7" max="7" width="18.1796875" style="18" customWidth="1"/>
    <col min="8" max="8" width="17" style="18" customWidth="1"/>
    <col min="9" max="9" width="17.54296875" style="18" customWidth="1"/>
    <col min="10" max="10" width="4" style="18" customWidth="1"/>
    <col min="11" max="16" width="2.7265625" style="18" hidden="1"/>
    <col min="17" max="16383" width="10.1796875" style="18" hidden="1"/>
    <col min="16384" max="16384" width="1"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1" t="s">
        <v>531</v>
      </c>
      <c r="G8" s="328" t="s">
        <v>511</v>
      </c>
      <c r="H8" s="328" t="s">
        <v>512</v>
      </c>
      <c r="I8" s="328" t="s">
        <v>159</v>
      </c>
    </row>
    <row r="9" spans="1:21" ht="20.149999999999999" customHeight="1">
      <c r="D9" s="27">
        <v>1</v>
      </c>
      <c r="E9" s="337" t="s">
        <v>126</v>
      </c>
      <c r="F9" s="208" t="s">
        <v>122</v>
      </c>
      <c r="G9" s="396" t="s">
        <v>122</v>
      </c>
      <c r="H9" s="396" t="s">
        <v>122</v>
      </c>
      <c r="I9" s="396" t="s">
        <v>122</v>
      </c>
      <c r="M9" s="18">
        <v>1</v>
      </c>
      <c r="N9" s="18">
        <v>1</v>
      </c>
      <c r="O9" s="18">
        <v>1</v>
      </c>
      <c r="P9" s="18">
        <v>1</v>
      </c>
      <c r="R9" s="18" t="s">
        <v>553</v>
      </c>
      <c r="S9" s="18" t="s">
        <v>554</v>
      </c>
      <c r="T9" s="18" t="s">
        <v>555</v>
      </c>
      <c r="U9" s="18" t="s">
        <v>556</v>
      </c>
    </row>
    <row r="10" spans="1:21" ht="20.149999999999999" customHeight="1">
      <c r="D10" s="28">
        <v>2</v>
      </c>
      <c r="E10" s="338" t="s">
        <v>127</v>
      </c>
      <c r="F10" s="209" t="s">
        <v>122</v>
      </c>
      <c r="G10" s="397" t="s">
        <v>122</v>
      </c>
      <c r="H10" s="397" t="s">
        <v>122</v>
      </c>
      <c r="I10" s="397" t="s">
        <v>122</v>
      </c>
      <c r="M10" s="18">
        <v>1</v>
      </c>
      <c r="N10" s="18">
        <v>1</v>
      </c>
      <c r="O10" s="18">
        <v>1</v>
      </c>
      <c r="P10" s="18">
        <v>1</v>
      </c>
      <c r="R10" s="18" t="s">
        <v>557</v>
      </c>
      <c r="S10" s="18" t="s">
        <v>558</v>
      </c>
      <c r="T10" s="18" t="s">
        <v>559</v>
      </c>
      <c r="U10" s="18" t="s">
        <v>560</v>
      </c>
    </row>
    <row r="11" spans="1:21" ht="20.149999999999999" customHeight="1">
      <c r="D11" s="28">
        <v>3</v>
      </c>
      <c r="E11" s="338" t="s">
        <v>128</v>
      </c>
      <c r="F11" s="209" t="s">
        <v>122</v>
      </c>
      <c r="G11" s="397" t="s">
        <v>122</v>
      </c>
      <c r="H11" s="397" t="s">
        <v>122</v>
      </c>
      <c r="I11" s="397" t="s">
        <v>122</v>
      </c>
      <c r="M11" s="18">
        <v>1</v>
      </c>
      <c r="N11" s="18">
        <v>1</v>
      </c>
      <c r="O11" s="18">
        <v>1</v>
      </c>
      <c r="P11" s="18">
        <v>1</v>
      </c>
      <c r="R11" s="18" t="s">
        <v>561</v>
      </c>
      <c r="S11" s="18" t="s">
        <v>562</v>
      </c>
      <c r="T11" s="18" t="s">
        <v>563</v>
      </c>
      <c r="U11" s="18" t="s">
        <v>564</v>
      </c>
    </row>
    <row r="12" spans="1:21" ht="29">
      <c r="D12" s="28">
        <v>4</v>
      </c>
      <c r="E12" s="338" t="s">
        <v>129</v>
      </c>
      <c r="F12" s="209" t="s">
        <v>122</v>
      </c>
      <c r="G12" s="397" t="s">
        <v>122</v>
      </c>
      <c r="H12" s="397" t="s">
        <v>122</v>
      </c>
      <c r="I12" s="397" t="s">
        <v>122</v>
      </c>
      <c r="M12" s="18">
        <v>1</v>
      </c>
      <c r="N12" s="18">
        <v>1</v>
      </c>
      <c r="O12" s="18">
        <v>1</v>
      </c>
      <c r="P12" s="18">
        <v>1</v>
      </c>
      <c r="R12" s="18" t="s">
        <v>565</v>
      </c>
      <c r="S12" s="18" t="s">
        <v>566</v>
      </c>
      <c r="T12" s="18" t="s">
        <v>567</v>
      </c>
      <c r="U12" s="18" t="s">
        <v>568</v>
      </c>
    </row>
    <row r="13" spans="1:21" ht="21.75" customHeight="1">
      <c r="D13" s="28">
        <v>5</v>
      </c>
      <c r="E13" s="338" t="s">
        <v>130</v>
      </c>
      <c r="F13" s="209" t="s">
        <v>122</v>
      </c>
      <c r="G13" s="397" t="s">
        <v>122</v>
      </c>
      <c r="H13" s="398" t="s">
        <v>122</v>
      </c>
      <c r="I13" s="398" t="s">
        <v>122</v>
      </c>
      <c r="M13" s="18">
        <v>1</v>
      </c>
      <c r="N13" s="18">
        <v>1</v>
      </c>
      <c r="O13" s="18">
        <v>1</v>
      </c>
      <c r="P13" s="18">
        <v>1</v>
      </c>
      <c r="R13" s="18" t="s">
        <v>569</v>
      </c>
      <c r="S13" s="18" t="s">
        <v>570</v>
      </c>
      <c r="T13" s="18" t="s">
        <v>571</v>
      </c>
      <c r="U13" s="18" t="s">
        <v>572</v>
      </c>
    </row>
    <row r="14" spans="1:21" s="102" customFormat="1" ht="20.149999999999999" customHeight="1">
      <c r="A14" s="18"/>
      <c r="B14" s="18"/>
      <c r="C14" s="18"/>
      <c r="D14" s="107">
        <v>6</v>
      </c>
      <c r="E14" s="339" t="s">
        <v>131</v>
      </c>
      <c r="F14" s="331" t="s">
        <v>122</v>
      </c>
      <c r="G14" s="399" t="s">
        <v>122</v>
      </c>
      <c r="H14" s="329"/>
      <c r="I14" s="330"/>
      <c r="M14" s="102">
        <v>1</v>
      </c>
      <c r="N14" s="102">
        <v>1</v>
      </c>
      <c r="O14" s="102">
        <v>0</v>
      </c>
      <c r="P14" s="102">
        <v>0</v>
      </c>
      <c r="R14" s="102" t="s">
        <v>573</v>
      </c>
      <c r="S14" s="102" t="s">
        <v>574</v>
      </c>
      <c r="T14" s="102" t="s">
        <v>575</v>
      </c>
      <c r="U14" s="102" t="s">
        <v>576</v>
      </c>
    </row>
    <row r="15" spans="1:21" s="102" customFormat="1" ht="20.149999999999999" customHeight="1">
      <c r="A15" s="18"/>
      <c r="B15" s="18"/>
      <c r="C15" s="18"/>
      <c r="D15" s="107">
        <v>7</v>
      </c>
      <c r="E15" s="338" t="s">
        <v>439</v>
      </c>
      <c r="F15" s="394" t="s">
        <v>122</v>
      </c>
      <c r="G15" s="400" t="s">
        <v>122</v>
      </c>
      <c r="H15" s="401" t="s">
        <v>122</v>
      </c>
      <c r="I15" s="401" t="s">
        <v>122</v>
      </c>
      <c r="M15" s="102">
        <v>1</v>
      </c>
      <c r="N15" s="102">
        <v>1</v>
      </c>
      <c r="O15" s="102">
        <v>1</v>
      </c>
      <c r="P15" s="102">
        <v>1</v>
      </c>
      <c r="R15" s="102" t="s">
        <v>577</v>
      </c>
      <c r="S15" s="102" t="s">
        <v>578</v>
      </c>
      <c r="T15" s="102" t="s">
        <v>579</v>
      </c>
      <c r="U15" s="102" t="s">
        <v>580</v>
      </c>
    </row>
    <row r="16" spans="1:21" ht="21" customHeight="1">
      <c r="D16" s="29">
        <v>8</v>
      </c>
      <c r="E16" s="340" t="s">
        <v>663</v>
      </c>
      <c r="F16" s="395" t="s">
        <v>122</v>
      </c>
      <c r="G16" s="469"/>
      <c r="H16" s="470"/>
      <c r="I16" s="471"/>
      <c r="R16" s="202" t="s">
        <v>663</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r:id="rId1"/>
  <customProperties>
    <customPr name="EpmWorksheetKeyString_GUID" r:id="rId2"/>
  </customProperties>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7.81640625" customWidth="1"/>
    <col min="16" max="16" width="10.26953125" customWidth="1"/>
    <col min="17" max="19" width="14.54296875" hidden="1" customWidth="1"/>
    <col min="20" max="20" width="19.1796875" customWidth="1"/>
    <col min="21" max="21" width="14.7265625" hidden="1" customWidth="1"/>
    <col min="22" max="22" width="8.453125" hidden="1" customWidth="1"/>
    <col min="23" max="23" width="15.453125" customWidth="1"/>
    <col min="24" max="24" width="19.1796875" customWidth="1"/>
    <col min="25" max="25" width="3.81640625" customWidth="1"/>
    <col min="26" max="26" width="2.54296875" customWidth="1"/>
    <col min="27" max="16383" width="4.26953125" hidden="1"/>
    <col min="16384" max="16384" width="4.45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6"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pQaqWUYdK91f5sDV5+k5Nakp8M368Yp7npW4rxvOCA4NJsIDFY8b008prpXfIdJmfcbGa8xjBTzJcCvDcElKWw==" saltValue="pL8DPswKmVa8AS0ftgG7UA==" spinCount="100000"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6" display="Total"/>
    <hyperlink ref="F16" location="'Shareholding Pattern'!F46" display="Total"/>
  </hyperlinks>
  <pageMargins left="0.7" right="0.7" top="0.75" bottom="0.75" header="0.3" footer="0.3"/>
  <customProperties>
    <customPr name="EpmWorksheetKeyString_GUID" r:id="rId1"/>
  </customPropertie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B1:XFC16"/>
  <sheetViews>
    <sheetView showGridLines="0" topLeftCell="A7" zoomScale="90" zoomScaleNormal="90" workbookViewId="0">
      <selection activeCell="G16" sqref="G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7.26953125" customWidth="1"/>
    <col min="16" max="16" width="10" customWidth="1"/>
    <col min="17" max="19" width="14.54296875" hidden="1" customWidth="1"/>
    <col min="20" max="20" width="19.1796875" customWidth="1"/>
    <col min="21" max="21" width="15.453125" hidden="1" customWidth="1"/>
    <col min="22" max="22" width="8.1796875" hidden="1" customWidth="1"/>
    <col min="23" max="23" width="15.453125" customWidth="1"/>
    <col min="24" max="24" width="20.453125" customWidth="1"/>
    <col min="25" max="25" width="2" customWidth="1"/>
    <col min="26" max="26" width="2.1796875" customWidth="1"/>
    <col min="27" max="16383" width="3.7265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5:30"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row>
    <row r="11" spans="5:30" ht="78.75" customHeight="1">
      <c r="E11" s="538"/>
      <c r="F11" s="522"/>
      <c r="G11" s="522"/>
      <c r="H11" s="522"/>
      <c r="I11" s="522"/>
      <c r="J11" s="522"/>
      <c r="K11" s="522"/>
      <c r="L11" s="522"/>
      <c r="M11" s="40" t="s">
        <v>17</v>
      </c>
      <c r="N11" s="40" t="s">
        <v>18</v>
      </c>
      <c r="O11" s="40" t="s">
        <v>19</v>
      </c>
      <c r="P11" s="522"/>
      <c r="Q11" s="522"/>
      <c r="R11" s="538"/>
      <c r="S11" s="538"/>
      <c r="T11" s="522"/>
      <c r="U11" s="40" t="s">
        <v>20</v>
      </c>
      <c r="V11" s="40" t="s">
        <v>21</v>
      </c>
      <c r="W11" s="522"/>
      <c r="X11" s="522"/>
    </row>
    <row r="12" spans="5:30" ht="15.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eZDCTdsE2xZAhedWkOPoiN1DNLsMV1M7YnhsouumaLgjbM0AqQQHHGckSORLYgGQZkC51fdXtPyqrhQnbim8Ow==" saltValue="q+FY3IpKX5y9c69Vc4lx3g=="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formula1>0</formula1>
    </dataValidation>
    <dataValidation type="whole" operator="greaterThanOrEqual" allowBlank="1" showInputMessage="1" showErrorMessage="1" sqref="H13:J13">
      <formula1>0</formula1>
    </dataValidation>
  </dataValidations>
  <hyperlinks>
    <hyperlink ref="G16" location="'Shareholding Pattern'!F47" display="Total"/>
    <hyperlink ref="F16" location="'Shareholding Pattern'!F47" display="Total"/>
  </hyperlinks>
  <pageMargins left="0.7" right="0.7" top="0.75" bottom="0.75" header="0.3" footer="0.3"/>
  <customProperties>
    <customPr name="EpmWorksheetKeyString_GUID" r:id="rId1"/>
  </customProperties>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A1:XFC26"/>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F12" sqref="F12"/>
    </sheetView>
  </sheetViews>
  <sheetFormatPr defaultColWidth="0" defaultRowHeight="14.5"/>
  <cols>
    <col min="1" max="1" width="2.26953125" customWidth="1"/>
    <col min="2" max="2" width="2.1796875" hidden="1" customWidth="1"/>
    <col min="3" max="3" width="2" hidden="1" customWidth="1"/>
    <col min="4" max="4" width="7.1796875" customWidth="1"/>
    <col min="5" max="5" width="42.81640625" customWidth="1"/>
    <col min="6" max="6" width="46.54296875" customWidth="1"/>
    <col min="7" max="7" width="40" customWidth="1"/>
    <col min="8" max="9" width="13.7265625" customWidth="1"/>
    <col min="10" max="10" width="14.54296875" customWidth="1"/>
    <col min="11" max="12" width="14.54296875" hidden="1" customWidth="1"/>
    <col min="13" max="13" width="15.54296875" customWidth="1"/>
    <col min="14" max="14" width="15.26953125" customWidth="1"/>
    <col min="15" max="15" width="15.453125" customWidth="1"/>
    <col min="16" max="16" width="16" hidden="1" customWidth="1"/>
    <col min="17" max="17" width="16.453125" customWidth="1"/>
    <col min="18" max="18" width="12.54296875" customWidth="1"/>
    <col min="19" max="21" width="14.54296875" hidden="1" customWidth="1"/>
    <col min="22" max="22" width="19.1796875" customWidth="1"/>
    <col min="23" max="23" width="15.453125" hidden="1" customWidth="1"/>
    <col min="24" max="24" width="8.54296875" hidden="1" customWidth="1"/>
    <col min="25" max="25" width="15.453125" customWidth="1"/>
    <col min="26" max="26" width="20.81640625" customWidth="1"/>
    <col min="27" max="27" width="2.7265625" customWidth="1"/>
    <col min="28" max="16383" width="2.54296875" hidden="1"/>
    <col min="16384" max="16384" width="1.81640625" hidden="1"/>
  </cols>
  <sheetData>
    <row r="1" spans="4:54" hidden="1">
      <c r="I1">
        <v>7</v>
      </c>
      <c r="J1">
        <v>0</v>
      </c>
      <c r="AE1" t="s">
        <v>399</v>
      </c>
      <c r="AF1" t="s">
        <v>498</v>
      </c>
      <c r="AG1" t="s">
        <v>405</v>
      </c>
      <c r="AH1" t="s">
        <v>452</v>
      </c>
      <c r="AI1" t="s">
        <v>526</v>
      </c>
      <c r="AJ1" t="s">
        <v>408</v>
      </c>
      <c r="AK1" t="s">
        <v>447</v>
      </c>
      <c r="AL1" t="s">
        <v>396</v>
      </c>
      <c r="AM1" t="s">
        <v>506</v>
      </c>
      <c r="AN1" t="s">
        <v>521</v>
      </c>
      <c r="AO1" t="s">
        <v>522</v>
      </c>
      <c r="AP1" t="s">
        <v>630</v>
      </c>
      <c r="AQ1" t="s">
        <v>394</v>
      </c>
      <c r="AR1" t="s">
        <v>635</v>
      </c>
      <c r="AS1" t="s">
        <v>631</v>
      </c>
      <c r="AT1" t="s">
        <v>404</v>
      </c>
      <c r="AU1" t="s">
        <v>632</v>
      </c>
      <c r="AV1" t="s">
        <v>633</v>
      </c>
      <c r="AW1" t="s">
        <v>634</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+IFERROR(IF(COUNT(I13:I22),ROUND(SUMIF($F$13:I22,"Category",I13:I22),0),""),"")</f>
        <v>175</v>
      </c>
      <c r="J3">
        <f ca="1">+IFERROR(IF(COUNT(J13:J22),ROUND(SUMIF($F$13:J22,"Category",J13:J22),0),""),"")</f>
        <v>458924</v>
      </c>
      <c r="K3" t="str">
        <f>+IFERROR(IF(COUNT(K13:K22),ROUND(SUMIF($F$13:K22,"Category",K13:K22),0),""),"")</f>
        <v/>
      </c>
      <c r="L3" t="str">
        <f>+IFERROR(IF(COUNT(L13:L22),ROUND(SUMIF($F$13:L22,"Category",L13:L22),0),""),"")</f>
        <v/>
      </c>
      <c r="M3">
        <f ca="1">+IFERROR(IF(COUNT(M13:M22),ROUND(SUMIF($F$13:M22,"Category",M13:M22),0),""),"")</f>
        <v>458924</v>
      </c>
      <c r="N3">
        <f ca="1">+IFERROR(IF(COUNT(N13:N22),ROUND(SUMIF($F$13:N22,"Category",N13:N22),2),""),"")</f>
        <v>12.47</v>
      </c>
      <c r="O3">
        <f ca="1">+IFERROR(IF(COUNT(O13:O22),ROUND(SUMIF($F$13:O22,"Category",O13:O22),0),""),"")</f>
        <v>458924</v>
      </c>
      <c r="P3" t="str">
        <f>+IFERROR(IF(COUNT(P13:P22),ROUND(SUMIF($F$13:P22,"Category",P13:P22),0),""),"")</f>
        <v/>
      </c>
      <c r="Q3">
        <f ca="1">+IFERROR(IF(COUNT(Q13:Q22),ROUND(SUMIF($F$13:Q22,"Category",Q13:Q22),0),""),"")</f>
        <v>458924</v>
      </c>
      <c r="R3">
        <f ca="1">+IFERROR(IF(COUNT(R13:R22),ROUND(SUMIF($F$13:R22,"Category",R13:R22),2),""),"")</f>
        <v>12.47</v>
      </c>
      <c r="S3" t="str">
        <f>+IFERROR(IF(COUNT(S13:S22),ROUND(SUMIF($F$13:S22,"Category",S13:S22),0),""),"")</f>
        <v/>
      </c>
      <c r="T3" t="str">
        <f>+IFERROR(IF(COUNT(T13:T22),ROUND(SUMIF($F$13:T22,"Category",T13:T22),0),""),"")</f>
        <v/>
      </c>
      <c r="U3" t="str">
        <f>+IFERROR(IF(COUNT(U13:U22),ROUND(SUMIF($F$13:U22,"Category",U13:U22),0),""),"")</f>
        <v/>
      </c>
      <c r="V3">
        <f ca="1">+IFERROR(IF(COUNT(V13:V22),ROUND(SUMIF($F$13:V22,"Category",V13:V22),2),""),"")</f>
        <v>12.47</v>
      </c>
      <c r="W3" t="str">
        <f>+IFERROR(IF(COUNT(W13:W22),ROUND(SUMIF($F$13:W22,"Category",W13:W22),0),""),"")</f>
        <v/>
      </c>
      <c r="X3" t="str">
        <f>+IFERROR(IF(COUNT(X13:X22),ROUND(SUMIF($F$13:X22,"Category",X13:X22),2),""),"")</f>
        <v/>
      </c>
      <c r="Y3">
        <f ca="1">+IFERROR(IF(COUNT(Y13:Y22),ROUND(SUMIF($F$13:Y22,"Category",Y13:Y22),0),""),"")</f>
        <v>458807</v>
      </c>
    </row>
    <row r="4" spans="4:54" hidden="1"/>
    <row r="5" spans="4:54" hidden="1"/>
    <row r="6" spans="4:54" hidden="1"/>
    <row r="9" spans="4:54" ht="29.25" customHeight="1">
      <c r="D9" s="539" t="s">
        <v>137</v>
      </c>
      <c r="E9" s="539" t="s">
        <v>34</v>
      </c>
      <c r="F9" s="539" t="s">
        <v>434</v>
      </c>
      <c r="G9" s="479" t="s">
        <v>136</v>
      </c>
      <c r="H9" s="522" t="s">
        <v>1</v>
      </c>
      <c r="I9" s="479" t="s">
        <v>426</v>
      </c>
      <c r="J9" s="522" t="s">
        <v>3</v>
      </c>
      <c r="K9" s="522" t="s">
        <v>4</v>
      </c>
      <c r="L9" s="522" t="s">
        <v>5</v>
      </c>
      <c r="M9" s="522" t="s">
        <v>6</v>
      </c>
      <c r="N9" s="522" t="s">
        <v>7</v>
      </c>
      <c r="O9" s="522" t="s">
        <v>8</v>
      </c>
      <c r="P9" s="522"/>
      <c r="Q9" s="522"/>
      <c r="R9" s="522"/>
      <c r="S9" s="522" t="s">
        <v>9</v>
      </c>
      <c r="T9" s="539" t="s">
        <v>505</v>
      </c>
      <c r="U9" s="539" t="s">
        <v>134</v>
      </c>
      <c r="V9" s="522" t="s">
        <v>107</v>
      </c>
      <c r="W9" s="522" t="s">
        <v>12</v>
      </c>
      <c r="X9" s="522"/>
      <c r="Y9" s="522" t="s">
        <v>14</v>
      </c>
      <c r="Z9" s="478" t="s">
        <v>499</v>
      </c>
      <c r="AV9" t="s">
        <v>34</v>
      </c>
    </row>
    <row r="10" spans="4:54" ht="31.5" customHeight="1">
      <c r="D10" s="537"/>
      <c r="E10" s="537"/>
      <c r="F10" s="537"/>
      <c r="G10" s="480"/>
      <c r="H10" s="522"/>
      <c r="I10" s="537"/>
      <c r="J10" s="522"/>
      <c r="K10" s="522"/>
      <c r="L10" s="522"/>
      <c r="M10" s="522"/>
      <c r="N10" s="522"/>
      <c r="O10" s="522" t="s">
        <v>15</v>
      </c>
      <c r="P10" s="522"/>
      <c r="Q10" s="522"/>
      <c r="R10" s="522" t="s">
        <v>16</v>
      </c>
      <c r="S10" s="522"/>
      <c r="T10" s="537"/>
      <c r="U10" s="537"/>
      <c r="V10" s="522"/>
      <c r="W10" s="522"/>
      <c r="X10" s="522"/>
      <c r="Y10" s="522"/>
      <c r="Z10" s="522"/>
      <c r="AV10" t="s">
        <v>437</v>
      </c>
    </row>
    <row r="11" spans="4:54" ht="72.5">
      <c r="D11" s="538"/>
      <c r="E11" s="538"/>
      <c r="F11" s="538"/>
      <c r="G11" s="481"/>
      <c r="H11" s="522"/>
      <c r="I11" s="538"/>
      <c r="J11" s="522"/>
      <c r="K11" s="522"/>
      <c r="L11" s="522"/>
      <c r="M11" s="522"/>
      <c r="N11" s="522"/>
      <c r="O11" s="40" t="s">
        <v>17</v>
      </c>
      <c r="P11" s="40" t="s">
        <v>18</v>
      </c>
      <c r="Q11" s="40" t="s">
        <v>19</v>
      </c>
      <c r="R11" s="522"/>
      <c r="S11" s="522"/>
      <c r="T11" s="538"/>
      <c r="U11" s="538"/>
      <c r="V11" s="522"/>
      <c r="W11" s="40" t="s">
        <v>20</v>
      </c>
      <c r="X11" s="40" t="s">
        <v>21</v>
      </c>
      <c r="Y11" s="522"/>
      <c r="Z11" s="522"/>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49999999999999"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SUM(AC22:AC65541)</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8" t="s">
        <v>394</v>
      </c>
      <c r="F15" s="408" t="s">
        <v>34</v>
      </c>
      <c r="G15" s="289"/>
      <c r="H15" s="407"/>
      <c r="I15" s="47">
        <v>68</v>
      </c>
      <c r="J15" s="47">
        <v>110013</v>
      </c>
      <c r="K15" s="47"/>
      <c r="L15" s="47"/>
      <c r="M15" s="411">
        <f t="shared" ref="M15:M21" si="0">+IFERROR(IF(COUNT(J15:L15),ROUND(SUM(J15:L15),0),""),"")</f>
        <v>110013</v>
      </c>
      <c r="N15" s="237">
        <f>+IFERROR(IF(COUNT(M15),ROUND(M15/'Shareholding Pattern'!$L$57*100,2),""),"")</f>
        <v>2.99</v>
      </c>
      <c r="O15" s="47">
        <f t="shared" ref="O15:O21" si="1">IF(J15="","",J15)</f>
        <v>110013</v>
      </c>
      <c r="P15" s="47"/>
      <c r="Q15" s="411">
        <f t="shared" ref="Q15:Q21" si="2">+IFERROR(IF(COUNT(O15:P15),ROUND(SUM(O15,P15),2),""),"")</f>
        <v>110013</v>
      </c>
      <c r="R15" s="237">
        <f>+IFERROR(IF(COUNT(Q15),ROUND(Q15/('Shareholding Pattern'!$P$58)*100,2),""),"")</f>
        <v>2.99</v>
      </c>
      <c r="S15" s="47"/>
      <c r="T15" s="47"/>
      <c r="U15" s="411" t="str">
        <f t="shared" ref="U15:U21" si="3">+IFERROR(IF(COUNT(S15:T15),ROUND(SUM(S15:T15),0),""),"")</f>
        <v/>
      </c>
      <c r="V15" s="236">
        <f>+IFERROR(IF(COUNT(M15,U15),ROUND(SUM(U15,M15)/SUM('Shareholding Pattern'!$L$57,'Shareholding Pattern'!$T$57)*100,2),""),"")</f>
        <v>2.99</v>
      </c>
      <c r="W15" s="47"/>
      <c r="X15" s="236" t="str">
        <f t="shared" ref="X15:X21" si="4">+IFERROR(IF(COUNT(W15),ROUND(SUM(W15)/SUM(M15)*100,2),""),0)</f>
        <v/>
      </c>
      <c r="Y15" s="47">
        <v>110013</v>
      </c>
      <c r="Z15" s="284"/>
      <c r="AA15" s="11"/>
      <c r="AB15" s="11"/>
      <c r="AC15" s="11">
        <f t="shared" ref="AC15:AC21" si="5">IF(SUM(H15:Y15)&gt;0,1,0)</f>
        <v>1</v>
      </c>
    </row>
    <row r="16" spans="4:54" ht="24.75" customHeight="1">
      <c r="D16" s="89">
        <v>2</v>
      </c>
      <c r="E16" s="408" t="s">
        <v>632</v>
      </c>
      <c r="F16" s="408" t="s">
        <v>34</v>
      </c>
      <c r="G16" s="289"/>
      <c r="H16" s="407"/>
      <c r="I16" s="47">
        <v>20</v>
      </c>
      <c r="J16" s="47">
        <v>26510</v>
      </c>
      <c r="K16" s="47"/>
      <c r="L16" s="47"/>
      <c r="M16" s="411">
        <f t="shared" si="0"/>
        <v>26510</v>
      </c>
      <c r="N16" s="237">
        <f>+IFERROR(IF(COUNT(M16),ROUND(M16/'Shareholding Pattern'!$L$57*100,2),""),"")</f>
        <v>0.72</v>
      </c>
      <c r="O16" s="47">
        <f t="shared" si="1"/>
        <v>26510</v>
      </c>
      <c r="P16" s="47"/>
      <c r="Q16" s="411">
        <f t="shared" si="2"/>
        <v>26510</v>
      </c>
      <c r="R16" s="237">
        <f>+IFERROR(IF(COUNT(Q16),ROUND(Q16/('Shareholding Pattern'!$P$58)*100,2),""),"")</f>
        <v>0.72</v>
      </c>
      <c r="S16" s="47"/>
      <c r="T16" s="47"/>
      <c r="U16" s="411" t="str">
        <f t="shared" si="3"/>
        <v/>
      </c>
      <c r="V16" s="236">
        <f>+IFERROR(IF(COUNT(M16,U16),ROUND(SUM(U16,M16)/SUM('Shareholding Pattern'!$L$57,'Shareholding Pattern'!$T$57)*100,2),""),"")</f>
        <v>0.72</v>
      </c>
      <c r="W16" s="47"/>
      <c r="X16" s="236" t="str">
        <f t="shared" si="4"/>
        <v/>
      </c>
      <c r="Y16" s="47">
        <v>26393</v>
      </c>
      <c r="Z16" s="284"/>
      <c r="AA16" s="11"/>
      <c r="AB16" s="11"/>
      <c r="AC16" s="11">
        <f t="shared" si="5"/>
        <v>1</v>
      </c>
    </row>
    <row r="17" spans="4:29" ht="24.75" customHeight="1">
      <c r="D17" s="89">
        <v>3</v>
      </c>
      <c r="E17" s="408" t="s">
        <v>405</v>
      </c>
      <c r="F17" s="408" t="s">
        <v>34</v>
      </c>
      <c r="G17" s="289"/>
      <c r="H17" s="407"/>
      <c r="I17" s="47">
        <v>6</v>
      </c>
      <c r="J17" s="47">
        <v>2231</v>
      </c>
      <c r="K17" s="47"/>
      <c r="L17" s="47"/>
      <c r="M17" s="411">
        <f t="shared" si="0"/>
        <v>2231</v>
      </c>
      <c r="N17" s="237">
        <f>+IFERROR(IF(COUNT(M17),ROUND(M17/'Shareholding Pattern'!$L$57*100,2),""),"")</f>
        <v>0.06</v>
      </c>
      <c r="O17" s="47">
        <f t="shared" si="1"/>
        <v>2231</v>
      </c>
      <c r="P17" s="47"/>
      <c r="Q17" s="411">
        <f t="shared" si="2"/>
        <v>2231</v>
      </c>
      <c r="R17" s="237">
        <f>+IFERROR(IF(COUNT(Q17),ROUND(Q17/('Shareholding Pattern'!$P$58)*100,2),""),"")</f>
        <v>0.06</v>
      </c>
      <c r="S17" s="47"/>
      <c r="T17" s="47"/>
      <c r="U17" s="411" t="str">
        <f t="shared" si="3"/>
        <v/>
      </c>
      <c r="V17" s="236">
        <f>+IFERROR(IF(COUNT(M17,U17),ROUND(SUM(U17,M17)/SUM('Shareholding Pattern'!$L$57,'Shareholding Pattern'!$T$57)*100,2),""),"")</f>
        <v>0.06</v>
      </c>
      <c r="W17" s="47"/>
      <c r="X17" s="236" t="str">
        <f t="shared" si="4"/>
        <v/>
      </c>
      <c r="Y17" s="47">
        <v>2231</v>
      </c>
      <c r="Z17" s="284"/>
      <c r="AA17" s="11"/>
      <c r="AB17" s="11"/>
      <c r="AC17" s="11">
        <f t="shared" si="5"/>
        <v>1</v>
      </c>
    </row>
    <row r="18" spans="4:29" ht="24.75" customHeight="1">
      <c r="D18" s="89">
        <v>4</v>
      </c>
      <c r="E18" s="408" t="s">
        <v>404</v>
      </c>
      <c r="F18" s="408" t="s">
        <v>34</v>
      </c>
      <c r="G18" s="289"/>
      <c r="H18" s="407"/>
      <c r="I18" s="47">
        <v>5</v>
      </c>
      <c r="J18" s="47">
        <v>4116</v>
      </c>
      <c r="K18" s="47"/>
      <c r="L18" s="47"/>
      <c r="M18" s="411">
        <f t="shared" si="0"/>
        <v>4116</v>
      </c>
      <c r="N18" s="237">
        <f>+IFERROR(IF(COUNT(M18),ROUND(M18/'Shareholding Pattern'!$L$57*100,2),""),"")</f>
        <v>0.11</v>
      </c>
      <c r="O18" s="47">
        <f t="shared" si="1"/>
        <v>4116</v>
      </c>
      <c r="P18" s="47"/>
      <c r="Q18" s="411">
        <f t="shared" si="2"/>
        <v>4116</v>
      </c>
      <c r="R18" s="237">
        <f>+IFERROR(IF(COUNT(Q18),ROUND(Q18/('Shareholding Pattern'!$P$58)*100,2),""),"")</f>
        <v>0.11</v>
      </c>
      <c r="S18" s="47"/>
      <c r="T18" s="47"/>
      <c r="U18" s="411" t="str">
        <f t="shared" si="3"/>
        <v/>
      </c>
      <c r="V18" s="236">
        <f>+IFERROR(IF(COUNT(M18,U18),ROUND(SUM(U18,M18)/SUM('Shareholding Pattern'!$L$57,'Shareholding Pattern'!$T$57)*100,2),""),"")</f>
        <v>0.11</v>
      </c>
      <c r="W18" s="47"/>
      <c r="X18" s="236" t="str">
        <f t="shared" si="4"/>
        <v/>
      </c>
      <c r="Y18" s="47">
        <v>4116</v>
      </c>
      <c r="Z18" s="284"/>
      <c r="AA18" s="11"/>
      <c r="AB18" s="11"/>
      <c r="AC18" s="11">
        <f t="shared" si="5"/>
        <v>1</v>
      </c>
    </row>
    <row r="19" spans="4:29" ht="24.75" customHeight="1">
      <c r="D19" s="89">
        <v>5</v>
      </c>
      <c r="E19" s="408" t="s">
        <v>498</v>
      </c>
      <c r="F19" s="408" t="s">
        <v>34</v>
      </c>
      <c r="G19" s="289"/>
      <c r="H19" s="407"/>
      <c r="I19" s="47">
        <v>76</v>
      </c>
      <c r="J19" s="47">
        <v>316054</v>
      </c>
      <c r="K19" s="47"/>
      <c r="L19" s="47"/>
      <c r="M19" s="411">
        <f t="shared" si="0"/>
        <v>316054</v>
      </c>
      <c r="N19" s="237">
        <f>+IFERROR(IF(COUNT(M19),ROUND(M19/'Shareholding Pattern'!$L$57*100,2),""),"")</f>
        <v>8.59</v>
      </c>
      <c r="O19" s="47">
        <f t="shared" si="1"/>
        <v>316054</v>
      </c>
      <c r="P19" s="47"/>
      <c r="Q19" s="411">
        <f t="shared" si="2"/>
        <v>316054</v>
      </c>
      <c r="R19" s="237">
        <f>+IFERROR(IF(COUNT(Q19),ROUND(Q19/('Shareholding Pattern'!$P$58)*100,2),""),"")</f>
        <v>8.59</v>
      </c>
      <c r="S19" s="47"/>
      <c r="T19" s="47"/>
      <c r="U19" s="411" t="str">
        <f t="shared" si="3"/>
        <v/>
      </c>
      <c r="V19" s="236">
        <f>+IFERROR(IF(COUNT(M19,U19),ROUND(SUM(U19,M19)/SUM('Shareholding Pattern'!$L$57,'Shareholding Pattern'!$T$57)*100,2),""),"")</f>
        <v>8.59</v>
      </c>
      <c r="W19" s="47"/>
      <c r="X19" s="236" t="str">
        <f t="shared" si="4"/>
        <v/>
      </c>
      <c r="Y19" s="47">
        <v>316054</v>
      </c>
      <c r="Z19" s="284"/>
      <c r="AA19" s="11"/>
      <c r="AB19" s="11"/>
      <c r="AC19" s="11">
        <f t="shared" si="5"/>
        <v>1</v>
      </c>
    </row>
    <row r="20" spans="4:29" ht="24.75" customHeight="1">
      <c r="D20" s="89">
        <v>6</v>
      </c>
      <c r="E20" s="408" t="s">
        <v>498</v>
      </c>
      <c r="F20" s="408" t="s">
        <v>437</v>
      </c>
      <c r="G20" s="402" t="s">
        <v>738</v>
      </c>
      <c r="H20" s="402" t="s">
        <v>740</v>
      </c>
      <c r="I20" s="409">
        <v>1</v>
      </c>
      <c r="J20" s="402">
        <v>157673</v>
      </c>
      <c r="K20" s="47"/>
      <c r="L20" s="47"/>
      <c r="M20" s="411">
        <f t="shared" si="0"/>
        <v>157673</v>
      </c>
      <c r="N20" s="237">
        <f>+IFERROR(IF(COUNT(M20),ROUND(M20/'Shareholding Pattern'!$L$57*100,2),""),"")</f>
        <v>4.29</v>
      </c>
      <c r="O20" s="47">
        <f t="shared" si="1"/>
        <v>157673</v>
      </c>
      <c r="P20" s="47"/>
      <c r="Q20" s="411">
        <f t="shared" si="2"/>
        <v>157673</v>
      </c>
      <c r="R20" s="237">
        <f>+IFERROR(IF(COUNT(Q20),ROUND(Q20/('Shareholding Pattern'!$P$58)*100,2),""),"")</f>
        <v>4.29</v>
      </c>
      <c r="S20" s="47"/>
      <c r="T20" s="47"/>
      <c r="U20" s="411" t="str">
        <f t="shared" si="3"/>
        <v/>
      </c>
      <c r="V20" s="236">
        <f>+IFERROR(IF(COUNT(M20,U20),ROUND(SUM(U20,M20)/SUM('Shareholding Pattern'!$L$57,'Shareholding Pattern'!$T$57)*100,2),""),"")</f>
        <v>4.29</v>
      </c>
      <c r="W20" s="47"/>
      <c r="X20" s="236" t="str">
        <f t="shared" si="4"/>
        <v/>
      </c>
      <c r="Y20" s="47">
        <v>157673</v>
      </c>
      <c r="Z20" s="284"/>
      <c r="AA20" s="11"/>
      <c r="AB20" s="11"/>
      <c r="AC20" s="11">
        <f t="shared" si="5"/>
        <v>1</v>
      </c>
    </row>
    <row r="21" spans="4:29" ht="24.75" customHeight="1">
      <c r="D21" s="89">
        <v>7</v>
      </c>
      <c r="E21" s="408" t="s">
        <v>498</v>
      </c>
      <c r="F21" s="408" t="s">
        <v>437</v>
      </c>
      <c r="G21" s="402" t="s">
        <v>739</v>
      </c>
      <c r="H21" s="402" t="s">
        <v>741</v>
      </c>
      <c r="I21" s="409">
        <v>1</v>
      </c>
      <c r="J21" s="402">
        <v>69862</v>
      </c>
      <c r="K21" s="47"/>
      <c r="L21" s="47"/>
      <c r="M21" s="411">
        <f t="shared" si="0"/>
        <v>69862</v>
      </c>
      <c r="N21" s="237">
        <f>+IFERROR(IF(COUNT(M21),ROUND(M21/'Shareholding Pattern'!$L$57*100,2),""),"")</f>
        <v>1.9</v>
      </c>
      <c r="O21" s="47">
        <f t="shared" si="1"/>
        <v>69862</v>
      </c>
      <c r="P21" s="47"/>
      <c r="Q21" s="411">
        <f t="shared" si="2"/>
        <v>69862</v>
      </c>
      <c r="R21" s="237">
        <f>+IFERROR(IF(COUNT(Q21),ROUND(Q21/('Shareholding Pattern'!$P$58)*100,2),""),"")</f>
        <v>1.9</v>
      </c>
      <c r="S21" s="47"/>
      <c r="T21" s="47"/>
      <c r="U21" s="411" t="str">
        <f t="shared" si="3"/>
        <v/>
      </c>
      <c r="V21" s="236">
        <f>+IFERROR(IF(COUNT(M21,U21),ROUND(SUM(U21,M21)/SUM('Shareholding Pattern'!$L$57,'Shareholding Pattern'!$T$57)*100,2),""),"")</f>
        <v>1.9</v>
      </c>
      <c r="W21" s="47"/>
      <c r="X21" s="236" t="str">
        <f t="shared" si="4"/>
        <v/>
      </c>
      <c r="Y21" s="47">
        <v>69862</v>
      </c>
      <c r="Z21" s="284"/>
      <c r="AA21" s="11"/>
      <c r="AB21" s="11"/>
      <c r="AC21" s="11">
        <f t="shared" si="5"/>
        <v>1</v>
      </c>
    </row>
    <row r="22" spans="4:29" ht="0.75" hidden="1" customHeight="1">
      <c r="D22" s="204"/>
      <c r="E22" s="18"/>
      <c r="F22" s="18"/>
      <c r="G22" s="18"/>
      <c r="H22" s="18"/>
      <c r="I22" s="18"/>
      <c r="J22" s="18"/>
      <c r="K22" s="202"/>
      <c r="L22" s="202"/>
      <c r="M22" s="18"/>
      <c r="N22" s="18"/>
      <c r="O22" s="202"/>
      <c r="P22" s="202"/>
      <c r="Q22" s="18"/>
      <c r="R22" s="18"/>
      <c r="S22" s="18"/>
      <c r="T22" s="18"/>
      <c r="U22" s="18"/>
      <c r="V22" s="18"/>
      <c r="W22" s="202"/>
      <c r="X22" s="18"/>
      <c r="Y22" s="203"/>
    </row>
    <row r="23" spans="4:29" ht="25" customHeight="1">
      <c r="D23" s="129"/>
      <c r="E23" s="36"/>
      <c r="F23" s="36"/>
      <c r="G23" s="60" t="s">
        <v>450</v>
      </c>
      <c r="H23" s="60" t="s">
        <v>19</v>
      </c>
      <c r="I23" s="64">
        <f ca="1">+IFERROR(IF(COUNT(I13:I22),ROUND(SUMIF($F$13:I22,"Category",I13:I22),0),""),"")</f>
        <v>175</v>
      </c>
      <c r="J23" s="64">
        <f ca="1">+IFERROR(IF(COUNT(J13:J22),ROUND(SUMIF($F$13:J22,"Category",J13:J22),0),""),"")</f>
        <v>458924</v>
      </c>
      <c r="K23" s="64" t="str">
        <f>+IFERROR(IF(COUNT(K13:K22),ROUND(SUMIF($F$13:K22,"Category",K13:K22),0),""),"")</f>
        <v/>
      </c>
      <c r="L23" s="64" t="str">
        <f>+IFERROR(IF(COUNT(L13:L22),ROUND(SUMIF($F$13:L22,"Category",L13:L22),0),""),"")</f>
        <v/>
      </c>
      <c r="M23" s="64">
        <f ca="1">+IFERROR(IF(COUNT(M13:M22),ROUND(SUMIF($F$13:M22,"Category",M13:M22),0),""),"")</f>
        <v>458924</v>
      </c>
      <c r="N23" s="236">
        <f ca="1">+IFERROR(IF(COUNT(N13:N22),ROUND(SUMIF($F$13:N22,"Category",N13:N22),2),""),"")</f>
        <v>12.47</v>
      </c>
      <c r="O23" s="189">
        <f ca="1">+IFERROR(IF(COUNT(O13:O22),ROUND(SUMIF($F$13:O22,"Category",O13:O22),0),""),"")</f>
        <v>458924</v>
      </c>
      <c r="P23" s="189" t="str">
        <f>+IFERROR(IF(COUNT(P13:P22),ROUND(SUMIF($F$13:P22,"Category",P13:P22),0),""),"")</f>
        <v/>
      </c>
      <c r="Q23" s="189">
        <f ca="1">+IFERROR(IF(COUNT(Q13:Q22),ROUND(SUMIF($F$13:Q22,"Category",Q13:Q22),0),""),"")</f>
        <v>458924</v>
      </c>
      <c r="R23" s="236">
        <f ca="1">+IFERROR(IF(COUNT(R13:R22),ROUND(SUMIF($F$13:R22,"Category",R13:R22),2),""),"")</f>
        <v>12.47</v>
      </c>
      <c r="S23" s="64" t="str">
        <f>+IFERROR(IF(COUNT(S13:S22),ROUND(SUMIF($F$13:S22,"Category",S13:S22),0),""),"")</f>
        <v/>
      </c>
      <c r="T23" s="64" t="str">
        <f>+IFERROR(IF(COUNT(T13:T22),ROUND(SUMIF($F$13:T22,"Category",T13:T22),0),""),"")</f>
        <v/>
      </c>
      <c r="U23" s="64" t="str">
        <f>+IFERROR(IF(COUNT(U13:U22),ROUND(SUMIF($F$13:U22,"Category",U13:U22),0),""),"")</f>
        <v/>
      </c>
      <c r="V23" s="236">
        <f ca="1">+IFERROR(IF(COUNT(V13:V22),ROUND(SUMIF($F$13:V22,"Category",V13:V22),2),""),"")</f>
        <v>12.47</v>
      </c>
      <c r="W23" s="64" t="str">
        <f>+IFERROR(IF(COUNT(W13:W22),ROUND(SUMIF($F$13:W22,"Category",W13:W22),0),""),"")</f>
        <v/>
      </c>
      <c r="X23" s="236" t="str">
        <f>+IFERROR(IF(COUNT(W23),ROUND(SUM(W23)/SUM(M23)*100,2),""),0)</f>
        <v/>
      </c>
      <c r="Y23" s="64">
        <f ca="1">+IFERROR(IF(COUNT(Y13:Y22),ROUND(SUMIF($F$13:Y22,"Category",Y13:Y22),0),""),"")</f>
        <v>458807</v>
      </c>
    </row>
    <row r="26" spans="4:29">
      <c r="G26" s="102"/>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21">
      <formula1>M13</formula1>
    </dataValidation>
    <dataValidation type="whole" operator="lessThanOrEqual" allowBlank="1" showInputMessage="1" showErrorMessage="1" sqref="W13 W15:W21">
      <formula1>J13</formula1>
    </dataValidation>
    <dataValidation type="whole" operator="greaterThanOrEqual" allowBlank="1" showInputMessage="1" showErrorMessage="1" sqref="O13:P13 J13:L13 S13:T13 O15:P21 J15:L21 S15:T21">
      <formula1>0</formula1>
    </dataValidation>
    <dataValidation type="textLength" operator="equal" allowBlank="1" showInputMessage="1" showErrorMessage="1" prompt="[A-Z][A-Z][A-Z][A-Z][A-Z][0-9][0-9][0-9][0-9][A-Z]_x000a__x000a_In absence of PAN write : ZZZZZ9999Z" sqref="H13 H15:H21">
      <formula1>10</formula1>
    </dataValidation>
    <dataValidation type="list" allowBlank="1" showInputMessage="1" showErrorMessage="1" sqref="F13 F15:F21">
      <formula1>$AV$9:$AV$10</formula1>
    </dataValidation>
    <dataValidation type="list" allowBlank="1" showInputMessage="1" showErrorMessage="1" sqref="E13 E15:E21">
      <formula1>$AE$1:$BB$1</formula1>
    </dataValidation>
    <dataValidation type="whole" operator="greaterThan" allowBlank="1" showInputMessage="1" showErrorMessage="1" sqref="I13 I15:I21">
      <formula1>0</formula1>
    </dataValidation>
  </dataValidations>
  <hyperlinks>
    <hyperlink ref="H23" location="'Shareholding Pattern'!F48" display="Total"/>
    <hyperlink ref="G23" location="'Shareholding Pattern'!F48" display="Total"/>
  </hyperlinks>
  <pageMargins left="0.7" right="0.7" top="0.75" bottom="0.75" header="0.3" footer="0.3"/>
  <pageSetup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31745" r:id="rId5" name="Button 1">
              <controlPr defaultSize="0" print="0" autoFill="0" autoPict="0" macro="[0]!opentextblock">
                <anchor moveWithCells="1" sizeWithCells="1">
                  <from>
                    <xdr:col>25</xdr:col>
                    <xdr:colOff>69850</xdr:colOff>
                    <xdr:row>14</xdr:row>
                    <xdr:rowOff>69850</xdr:rowOff>
                  </from>
                  <to>
                    <xdr:col>25</xdr:col>
                    <xdr:colOff>1327150</xdr:colOff>
                    <xdr:row>14</xdr:row>
                    <xdr:rowOff>266700</xdr:rowOff>
                  </to>
                </anchor>
              </controlPr>
            </control>
          </mc:Choice>
        </mc:AlternateContent>
        <mc:AlternateContent xmlns:mc="http://schemas.openxmlformats.org/markup-compatibility/2006">
          <mc:Choice Requires="x14">
            <control shapeId="31746" r:id="rId6" name="Button 2">
              <controlPr defaultSize="0" print="0" autoFill="0" autoPict="0" macro="[0]!opentextblock">
                <anchor moveWithCells="1" sizeWithCells="1">
                  <from>
                    <xdr:col>25</xdr:col>
                    <xdr:colOff>69850</xdr:colOff>
                    <xdr:row>15</xdr:row>
                    <xdr:rowOff>69850</xdr:rowOff>
                  </from>
                  <to>
                    <xdr:col>25</xdr:col>
                    <xdr:colOff>1327150</xdr:colOff>
                    <xdr:row>15</xdr:row>
                    <xdr:rowOff>266700</xdr:rowOff>
                  </to>
                </anchor>
              </controlPr>
            </control>
          </mc:Choice>
        </mc:AlternateContent>
        <mc:AlternateContent xmlns:mc="http://schemas.openxmlformats.org/markup-compatibility/2006">
          <mc:Choice Requires="x14">
            <control shapeId="31747" r:id="rId7" name="Button 3">
              <controlPr defaultSize="0" print="0" autoFill="0" autoPict="0" macro="[0]!opentextblock">
                <anchor moveWithCells="1" sizeWithCells="1">
                  <from>
                    <xdr:col>25</xdr:col>
                    <xdr:colOff>69850</xdr:colOff>
                    <xdr:row>16</xdr:row>
                    <xdr:rowOff>69850</xdr:rowOff>
                  </from>
                  <to>
                    <xdr:col>25</xdr:col>
                    <xdr:colOff>1327150</xdr:colOff>
                    <xdr:row>16</xdr:row>
                    <xdr:rowOff>266700</xdr:rowOff>
                  </to>
                </anchor>
              </controlPr>
            </control>
          </mc:Choice>
        </mc:AlternateContent>
        <mc:AlternateContent xmlns:mc="http://schemas.openxmlformats.org/markup-compatibility/2006">
          <mc:Choice Requires="x14">
            <control shapeId="31748" r:id="rId8" name="Button 4">
              <controlPr defaultSize="0" print="0" autoFill="0" autoPict="0" macro="[0]!opentextblock">
                <anchor moveWithCells="1" sizeWithCells="1">
                  <from>
                    <xdr:col>25</xdr:col>
                    <xdr:colOff>69850</xdr:colOff>
                    <xdr:row>17</xdr:row>
                    <xdr:rowOff>69850</xdr:rowOff>
                  </from>
                  <to>
                    <xdr:col>25</xdr:col>
                    <xdr:colOff>1327150</xdr:colOff>
                    <xdr:row>17</xdr:row>
                    <xdr:rowOff>266700</xdr:rowOff>
                  </to>
                </anchor>
              </controlPr>
            </control>
          </mc:Choice>
        </mc:AlternateContent>
        <mc:AlternateContent xmlns:mc="http://schemas.openxmlformats.org/markup-compatibility/2006">
          <mc:Choice Requires="x14">
            <control shapeId="31749" r:id="rId9" name="Button 5">
              <controlPr defaultSize="0" print="0" autoFill="0" autoPict="0" macro="[0]!opentextblock">
                <anchor moveWithCells="1" sizeWithCells="1">
                  <from>
                    <xdr:col>25</xdr:col>
                    <xdr:colOff>69850</xdr:colOff>
                    <xdr:row>18</xdr:row>
                    <xdr:rowOff>69850</xdr:rowOff>
                  </from>
                  <to>
                    <xdr:col>25</xdr:col>
                    <xdr:colOff>1327150</xdr:colOff>
                    <xdr:row>18</xdr:row>
                    <xdr:rowOff>266700</xdr:rowOff>
                  </to>
                </anchor>
              </controlPr>
            </control>
          </mc:Choice>
        </mc:AlternateContent>
        <mc:AlternateContent xmlns:mc="http://schemas.openxmlformats.org/markup-compatibility/2006">
          <mc:Choice Requires="x14">
            <control shapeId="31750" r:id="rId10" name="Button 6">
              <controlPr defaultSize="0" print="0" autoFill="0" autoPict="0" macro="[0]!opentextblock">
                <anchor moveWithCells="1" sizeWithCells="1">
                  <from>
                    <xdr:col>25</xdr:col>
                    <xdr:colOff>69850</xdr:colOff>
                    <xdr:row>19</xdr:row>
                    <xdr:rowOff>69850</xdr:rowOff>
                  </from>
                  <to>
                    <xdr:col>25</xdr:col>
                    <xdr:colOff>1327150</xdr:colOff>
                    <xdr:row>19</xdr:row>
                    <xdr:rowOff>266700</xdr:rowOff>
                  </to>
                </anchor>
              </controlPr>
            </control>
          </mc:Choice>
        </mc:AlternateContent>
        <mc:AlternateContent xmlns:mc="http://schemas.openxmlformats.org/markup-compatibility/2006">
          <mc:Choice Requires="x14">
            <control shapeId="31751" r:id="rId11" name="Button 7">
              <controlPr defaultSize="0" print="0" autoFill="0" autoPict="0" macro="[0]!opentextblock">
                <anchor moveWithCells="1" sizeWithCells="1">
                  <from>
                    <xdr:col>25</xdr:col>
                    <xdr:colOff>69850</xdr:colOff>
                    <xdr:row>20</xdr:row>
                    <xdr:rowOff>69850</xdr:rowOff>
                  </from>
                  <to>
                    <xdr:col>25</xdr:col>
                    <xdr:colOff>1327150</xdr:colOff>
                    <xdr:row>20</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A1:XFC16"/>
  <sheetViews>
    <sheetView showGridLines="0" topLeftCell="B7" zoomScale="70" zoomScaleNormal="70" workbookViewId="0">
      <selection activeCell="C15" sqref="C15:AC15"/>
    </sheetView>
  </sheetViews>
  <sheetFormatPr defaultColWidth="0" defaultRowHeight="14.5"/>
  <cols>
    <col min="1" max="1" width="2.7265625" hidden="1" customWidth="1"/>
    <col min="2" max="2" width="2.7265625" customWidth="1"/>
    <col min="3" max="3" width="7.1796875" customWidth="1"/>
    <col min="4" max="6" width="35.7265625" customWidth="1"/>
    <col min="7" max="8" width="13.7265625" customWidth="1"/>
    <col min="9" max="9" width="14.54296875" customWidth="1"/>
    <col min="10" max="11" width="14.54296875" hidden="1" customWidth="1"/>
    <col min="12" max="12" width="15.54296875" customWidth="1"/>
    <col min="13" max="13" width="13.54296875" customWidth="1"/>
    <col min="14" max="14" width="15.453125" customWidth="1"/>
    <col min="15" max="15" width="16" hidden="1" customWidth="1"/>
    <col min="16" max="16" width="16.453125" customWidth="1"/>
    <col min="17" max="17" width="13.26953125" customWidth="1"/>
    <col min="18" max="20" width="14.54296875" hidden="1" customWidth="1"/>
    <col min="21" max="21" width="19.26953125" customWidth="1"/>
    <col min="22" max="22" width="15.453125" hidden="1" customWidth="1"/>
    <col min="23" max="23" width="8.7265625" hidden="1" customWidth="1"/>
    <col min="24" max="24" width="15.453125" customWidth="1"/>
    <col min="25" max="25" width="19.7265625" customWidth="1"/>
    <col min="26" max="26" width="2.7265625" customWidth="1"/>
    <col min="27" max="27" width="2.7265625" hidden="1" customWidth="1"/>
    <col min="28" max="16383" width="3.81640625" hidden="1"/>
    <col min="16384" max="16384" width="4.8164062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4" t="s">
        <v>140</v>
      </c>
      <c r="D9" s="539" t="s">
        <v>34</v>
      </c>
      <c r="E9" s="522" t="s">
        <v>139</v>
      </c>
      <c r="F9" s="522" t="s">
        <v>136</v>
      </c>
      <c r="G9" s="522" t="s">
        <v>1</v>
      </c>
      <c r="H9" s="478" t="s">
        <v>426</v>
      </c>
      <c r="I9" s="522" t="s">
        <v>3</v>
      </c>
      <c r="J9" s="522" t="s">
        <v>4</v>
      </c>
      <c r="K9" s="522" t="s">
        <v>5</v>
      </c>
      <c r="L9" s="522" t="s">
        <v>6</v>
      </c>
      <c r="M9" s="522" t="s">
        <v>7</v>
      </c>
      <c r="N9" s="522" t="s">
        <v>8</v>
      </c>
      <c r="O9" s="522"/>
      <c r="P9" s="522"/>
      <c r="Q9" s="522"/>
      <c r="R9" s="522" t="s">
        <v>9</v>
      </c>
      <c r="S9" s="539" t="s">
        <v>505</v>
      </c>
      <c r="T9" s="539" t="s">
        <v>134</v>
      </c>
      <c r="U9" s="522" t="s">
        <v>107</v>
      </c>
      <c r="V9" s="522" t="s">
        <v>12</v>
      </c>
      <c r="W9" s="522"/>
      <c r="X9" s="522" t="s">
        <v>14</v>
      </c>
      <c r="Y9" s="478" t="s">
        <v>499</v>
      </c>
    </row>
    <row r="10" spans="3:30" ht="31.5" customHeight="1">
      <c r="C10" s="555"/>
      <c r="D10" s="537"/>
      <c r="E10" s="522"/>
      <c r="F10" s="522"/>
      <c r="G10" s="522"/>
      <c r="H10" s="522"/>
      <c r="I10" s="522"/>
      <c r="J10" s="522"/>
      <c r="K10" s="522"/>
      <c r="L10" s="522"/>
      <c r="M10" s="522"/>
      <c r="N10" s="522" t="s">
        <v>15</v>
      </c>
      <c r="O10" s="522"/>
      <c r="P10" s="522"/>
      <c r="Q10" s="522" t="s">
        <v>16</v>
      </c>
      <c r="R10" s="522"/>
      <c r="S10" s="537"/>
      <c r="T10" s="537"/>
      <c r="U10" s="522"/>
      <c r="V10" s="522"/>
      <c r="W10" s="522"/>
      <c r="X10" s="522"/>
      <c r="Y10" s="522"/>
    </row>
    <row r="11" spans="3:30" ht="78.75" customHeight="1">
      <c r="C11" s="556"/>
      <c r="D11" s="538"/>
      <c r="E11" s="522"/>
      <c r="F11" s="522"/>
      <c r="G11" s="522"/>
      <c r="H11" s="522"/>
      <c r="I11" s="522"/>
      <c r="J11" s="522"/>
      <c r="K11" s="522"/>
      <c r="L11" s="522"/>
      <c r="M11" s="522"/>
      <c r="N11" s="40" t="s">
        <v>17</v>
      </c>
      <c r="O11" s="40" t="s">
        <v>18</v>
      </c>
      <c r="P11" s="40" t="s">
        <v>19</v>
      </c>
      <c r="Q11" s="522"/>
      <c r="R11" s="522"/>
      <c r="S11" s="538"/>
      <c r="T11" s="538"/>
      <c r="U11" s="522"/>
      <c r="V11" s="40" t="s">
        <v>20</v>
      </c>
      <c r="W11" s="40" t="s">
        <v>21</v>
      </c>
      <c r="X11" s="522"/>
      <c r="Y11" s="522"/>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49999999999999"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49999999999999"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customProperties>
    <customPr name="EpmWorksheetKeyString_GUID" r:id="rId2"/>
  </customProperties>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A1:XFC16"/>
  <sheetViews>
    <sheetView showGridLines="0" topLeftCell="C7" zoomScale="70" zoomScaleNormal="70" workbookViewId="0">
      <selection activeCell="E16" sqref="E16"/>
    </sheetView>
  </sheetViews>
  <sheetFormatPr defaultColWidth="0" defaultRowHeight="14.5"/>
  <cols>
    <col min="1" max="2" width="2.7265625" hidden="1" customWidth="1"/>
    <col min="3" max="3" width="2.7265625" customWidth="1"/>
    <col min="4" max="4" width="7.1796875" customWidth="1"/>
    <col min="5" max="5" width="35.7265625" customWidth="1"/>
    <col min="6"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6.453125" customWidth="1"/>
    <col min="16" max="16" width="11.81640625" customWidth="1"/>
    <col min="17" max="17" width="14.54296875" hidden="1" customWidth="1"/>
    <col min="18" max="18" width="15.26953125" hidden="1" customWidth="1"/>
    <col min="19" max="19" width="14.54296875" hidden="1" customWidth="1"/>
    <col min="20" max="20" width="19.1796875" customWidth="1"/>
    <col min="21" max="21" width="14.7265625" hidden="1" customWidth="1"/>
    <col min="22" max="22" width="8.1796875" hidden="1" customWidth="1"/>
    <col min="23" max="23" width="15.453125" customWidth="1"/>
    <col min="24" max="24" width="19.453125" customWidth="1"/>
    <col min="25" max="25" width="2.7265625" customWidth="1"/>
    <col min="26" max="26" width="5.1796875" hidden="1" customWidth="1"/>
    <col min="27" max="16383" width="7.54296875" hidden="1"/>
    <col min="16384" max="16384" width="3.8164062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5" customHeight="1">
      <c r="D9" s="539" t="s">
        <v>137</v>
      </c>
      <c r="E9" s="522" t="s">
        <v>136</v>
      </c>
      <c r="F9" s="522" t="s">
        <v>1</v>
      </c>
      <c r="G9" s="478" t="s">
        <v>426</v>
      </c>
      <c r="H9" s="522" t="s">
        <v>3</v>
      </c>
      <c r="I9" s="522" t="s">
        <v>4</v>
      </c>
      <c r="J9" s="522" t="s">
        <v>5</v>
      </c>
      <c r="K9" s="522" t="s">
        <v>6</v>
      </c>
      <c r="L9" s="522" t="s">
        <v>7</v>
      </c>
      <c r="M9" s="522" t="s">
        <v>8</v>
      </c>
      <c r="N9" s="522"/>
      <c r="O9" s="522"/>
      <c r="P9" s="522"/>
      <c r="Q9" s="522" t="s">
        <v>9</v>
      </c>
      <c r="R9" s="539" t="s">
        <v>505</v>
      </c>
      <c r="S9" s="539" t="s">
        <v>134</v>
      </c>
      <c r="T9" s="522" t="s">
        <v>107</v>
      </c>
      <c r="U9" s="522" t="s">
        <v>12</v>
      </c>
      <c r="V9" s="522"/>
      <c r="W9" s="522" t="s">
        <v>14</v>
      </c>
      <c r="X9" s="478" t="s">
        <v>499</v>
      </c>
    </row>
    <row r="10" spans="4:30" ht="31.5" customHeight="1">
      <c r="D10" s="537"/>
      <c r="E10" s="522"/>
      <c r="F10" s="522"/>
      <c r="G10" s="522"/>
      <c r="H10" s="522"/>
      <c r="I10" s="522"/>
      <c r="J10" s="522"/>
      <c r="K10" s="522"/>
      <c r="L10" s="522"/>
      <c r="M10" s="522" t="s">
        <v>15</v>
      </c>
      <c r="N10" s="522"/>
      <c r="O10" s="522"/>
      <c r="P10" s="522" t="s">
        <v>16</v>
      </c>
      <c r="Q10" s="522"/>
      <c r="R10" s="537"/>
      <c r="S10" s="537"/>
      <c r="T10" s="522"/>
      <c r="U10" s="522"/>
      <c r="V10" s="522"/>
      <c r="W10" s="522"/>
      <c r="X10" s="522"/>
    </row>
    <row r="11" spans="4:30" ht="72.5">
      <c r="D11" s="538"/>
      <c r="E11" s="522"/>
      <c r="F11" s="522"/>
      <c r="G11" s="522"/>
      <c r="H11" s="522"/>
      <c r="I11" s="522"/>
      <c r="J11" s="522"/>
      <c r="K11" s="522"/>
      <c r="L11" s="522"/>
      <c r="M11" s="58" t="s">
        <v>17</v>
      </c>
      <c r="N11" s="58" t="s">
        <v>18</v>
      </c>
      <c r="O11" s="58" t="s">
        <v>19</v>
      </c>
      <c r="P11" s="522"/>
      <c r="Q11" s="522"/>
      <c r="R11" s="538"/>
      <c r="S11" s="538"/>
      <c r="T11" s="522"/>
      <c r="U11" s="58" t="s">
        <v>20</v>
      </c>
      <c r="V11" s="58" t="s">
        <v>21</v>
      </c>
      <c r="W11" s="522"/>
      <c r="X11" s="522"/>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49999999999999"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49999999999999"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customProperties>
    <customPr name="EpmWorksheetKeyString_GUID" r:id="rId2"/>
  </customProperties>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A1:J14"/>
  <sheetViews>
    <sheetView showGridLines="0" topLeftCell="D6" workbookViewId="0">
      <selection activeCell="I14" sqref="I14"/>
    </sheetView>
  </sheetViews>
  <sheetFormatPr defaultColWidth="0" defaultRowHeight="14.5"/>
  <cols>
    <col min="1" max="3" width="2.7265625" hidden="1" customWidth="1"/>
    <col min="4" max="4" width="2.7265625" customWidth="1"/>
    <col min="5" max="5" width="7.1796875" customWidth="1"/>
    <col min="6" max="6" width="21" customWidth="1"/>
    <col min="7" max="7" width="22.453125" customWidth="1"/>
    <col min="8" max="8" width="14.54296875" customWidth="1"/>
    <col min="9" max="9" width="30.1796875" style="84" customWidth="1"/>
    <col min="10" max="10" width="2.7265625" customWidth="1"/>
    <col min="11" max="16384" width="9.179687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2" t="s">
        <v>433</v>
      </c>
      <c r="F9" s="473"/>
      <c r="G9" s="473"/>
      <c r="H9" s="473"/>
      <c r="I9" s="474"/>
      <c r="J9" s="101"/>
    </row>
    <row r="10" spans="5:10">
      <c r="E10" s="539" t="s">
        <v>137</v>
      </c>
      <c r="F10" s="479" t="s">
        <v>144</v>
      </c>
      <c r="G10" s="479" t="s">
        <v>145</v>
      </c>
      <c r="H10" s="479" t="s">
        <v>383</v>
      </c>
      <c r="I10" s="479" t="s">
        <v>384</v>
      </c>
      <c r="J10" s="101"/>
    </row>
    <row r="11" spans="5:10">
      <c r="E11" s="557"/>
      <c r="F11" s="480"/>
      <c r="G11" s="537"/>
      <c r="H11" s="480"/>
      <c r="I11" s="480"/>
      <c r="J11" s="101"/>
    </row>
    <row r="12" spans="5:10">
      <c r="E12" s="558"/>
      <c r="F12" s="481"/>
      <c r="G12" s="538"/>
      <c r="H12" s="481"/>
      <c r="I12" s="481"/>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customProperties>
    <customPr name="EpmWorksheetKeyString_GUID" r:id="rId2"/>
  </customProperties>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29"/>
  <sheetViews>
    <sheetView workbookViewId="0">
      <selection activeCell="B2" sqref="B1:B1048576"/>
    </sheetView>
  </sheetViews>
  <sheetFormatPr defaultRowHeight="14.5"/>
  <sheetData>
    <row r="1" spans="2:5">
      <c r="E1">
        <v>12</v>
      </c>
    </row>
    <row r="3" spans="2:5">
      <c r="B3" s="376"/>
    </row>
    <row r="4" spans="2:5">
      <c r="B4" s="376"/>
    </row>
    <row r="5" spans="2:5">
      <c r="B5" s="376" t="s">
        <v>647</v>
      </c>
    </row>
    <row r="6" spans="2:5">
      <c r="B6" s="376" t="s">
        <v>647</v>
      </c>
    </row>
    <row r="7" spans="2:5">
      <c r="B7" s="376" t="s">
        <v>647</v>
      </c>
    </row>
    <row r="8" spans="2:5">
      <c r="B8" s="376" t="s">
        <v>648</v>
      </c>
    </row>
    <row r="9" spans="2:5">
      <c r="B9" s="376" t="s">
        <v>649</v>
      </c>
    </row>
    <row r="10" spans="2:5">
      <c r="B10" s="376" t="s">
        <v>650</v>
      </c>
    </row>
    <row r="11" spans="2:5">
      <c r="B11" s="376" t="s">
        <v>650</v>
      </c>
    </row>
    <row r="12" spans="2:5">
      <c r="B12" s="376" t="s">
        <v>742</v>
      </c>
    </row>
    <row r="13" spans="2:5">
      <c r="B13" s="376"/>
    </row>
    <row r="14" spans="2:5">
      <c r="B14" s="376"/>
    </row>
    <row r="15" spans="2:5">
      <c r="B15" s="376"/>
    </row>
    <row r="16" spans="2:5">
      <c r="B16" s="376"/>
    </row>
    <row r="17" spans="2:2">
      <c r="B17" s="376"/>
    </row>
    <row r="18" spans="2:2">
      <c r="B18" s="376"/>
    </row>
    <row r="19" spans="2:2">
      <c r="B19" s="376"/>
    </row>
    <row r="20" spans="2:2">
      <c r="B20" s="376"/>
    </row>
    <row r="21" spans="2:2">
      <c r="B21" s="376"/>
    </row>
    <row r="22" spans="2:2">
      <c r="B22" s="376"/>
    </row>
    <row r="23" spans="2:2">
      <c r="B23" s="376"/>
    </row>
    <row r="24" spans="2:2">
      <c r="B24" s="376"/>
    </row>
    <row r="25" spans="2:2">
      <c r="B25" s="376"/>
    </row>
    <row r="26" spans="2:2">
      <c r="B26" s="376"/>
    </row>
    <row r="27" spans="2:2">
      <c r="B27" s="376"/>
    </row>
    <row r="28" spans="2:2">
      <c r="B28" s="376"/>
    </row>
    <row r="29" spans="2:2">
      <c r="B29" s="376"/>
    </row>
  </sheetData>
  <pageMargins left="0.7" right="0.7" top="0.75" bottom="0.75" header="0.3" footer="0.3"/>
  <customProperties>
    <customPr name="EpmWorksheetKeyString_GUID" r:id="rId1"/>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A1:I14"/>
  <sheetViews>
    <sheetView showGridLines="0" topLeftCell="C6" workbookViewId="0">
      <selection activeCell="H10" sqref="H10:H12"/>
    </sheetView>
  </sheetViews>
  <sheetFormatPr defaultColWidth="0" defaultRowHeight="14.5"/>
  <cols>
    <col min="1" max="2" width="2.7265625" hidden="1" customWidth="1"/>
    <col min="3" max="3" width="2.7265625" customWidth="1"/>
    <col min="4" max="4" width="7.1796875" customWidth="1"/>
    <col min="5" max="5" width="35.7265625" style="76" customWidth="1"/>
    <col min="6" max="6" width="35.7265625" customWidth="1"/>
    <col min="7" max="7" width="17.26953125" customWidth="1"/>
    <col min="8" max="8" width="14.54296875" customWidth="1"/>
    <col min="9" max="9" width="2.7265625" customWidth="1"/>
    <col min="10" max="16384" width="9.1796875" hidden="1"/>
  </cols>
  <sheetData>
    <row r="1" spans="4:9" hidden="1">
      <c r="I1">
        <v>0</v>
      </c>
    </row>
    <row r="2" spans="4:9" hidden="1"/>
    <row r="3" spans="4:9" hidden="1"/>
    <row r="4" spans="4:9" hidden="1"/>
    <row r="5" spans="4:9" hidden="1"/>
    <row r="9" spans="4:9" ht="30" customHeight="1">
      <c r="D9" s="561" t="s">
        <v>428</v>
      </c>
      <c r="E9" s="562"/>
      <c r="F9" s="562"/>
      <c r="G9" s="562"/>
      <c r="H9" s="563"/>
    </row>
    <row r="10" spans="4:9">
      <c r="D10" s="539" t="s">
        <v>137</v>
      </c>
      <c r="E10" s="479" t="s">
        <v>604</v>
      </c>
      <c r="F10" s="479" t="s">
        <v>146</v>
      </c>
      <c r="G10" s="479" t="s">
        <v>147</v>
      </c>
      <c r="H10" s="479" t="s">
        <v>148</v>
      </c>
    </row>
    <row r="11" spans="4:9">
      <c r="D11" s="559"/>
      <c r="E11" s="559"/>
      <c r="F11" s="480"/>
      <c r="G11" s="537"/>
      <c r="H11" s="480"/>
    </row>
    <row r="12" spans="4:9">
      <c r="D12" s="560"/>
      <c r="E12" s="560"/>
      <c r="F12" s="481"/>
      <c r="G12" s="538"/>
      <c r="H12" s="481"/>
    </row>
    <row r="13" spans="4:9" hidden="1">
      <c r="D13" s="343"/>
      <c r="E13" s="75"/>
      <c r="F13" s="75"/>
      <c r="G13" s="99"/>
      <c r="H13" s="100"/>
    </row>
    <row r="14" spans="4:9" ht="24.75" customHeight="1">
      <c r="D14" s="12"/>
      <c r="E14" s="13"/>
      <c r="F14" s="55"/>
      <c r="G14" s="55"/>
      <c r="H14" s="262" t="s">
        <v>449</v>
      </c>
    </row>
  </sheetData>
  <sheetProtection algorithmName="SHA-512" hashValue="xenvgKB0vw7HvGzsNVhE2O5QKj7xf+aur88IHzC921d1YMzxae4NShMF+0S/QOaLUAhMpnEnjzYvAZsbecQlPw==" saltValue="b0huWGEI0vl9KHAFLDDYgQ=="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customProperties>
    <customPr name="EpmWorksheetKeyString_GUID" r:id="rId1"/>
  </customPropertie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A1:XFC14"/>
  <sheetViews>
    <sheetView showGridLines="0" topLeftCell="D6" workbookViewId="0">
      <selection activeCell="I14" sqref="I14"/>
    </sheetView>
  </sheetViews>
  <sheetFormatPr defaultColWidth="0" defaultRowHeight="14.5"/>
  <cols>
    <col min="1" max="3" width="2.7265625" hidden="1" customWidth="1"/>
    <col min="4" max="4" width="2.7265625" customWidth="1"/>
    <col min="5" max="5" width="7.1796875" style="76" customWidth="1"/>
    <col min="6" max="6" width="33.1796875" customWidth="1"/>
    <col min="7" max="7" width="26.26953125" customWidth="1"/>
    <col min="8" max="8" width="14.54296875" customWidth="1"/>
    <col min="9" max="9" width="22.54296875" customWidth="1"/>
    <col min="10" max="10" width="2.7265625" customWidth="1"/>
    <col min="11" max="16383" width="9.1796875" hidden="1"/>
    <col min="16384" max="16384" width="3.1796875" hidden="1"/>
  </cols>
  <sheetData>
    <row r="1" spans="5:9" hidden="1">
      <c r="I1">
        <v>0</v>
      </c>
    </row>
    <row r="2" spans="5:9" hidden="1"/>
    <row r="3" spans="5:9" hidden="1"/>
    <row r="4" spans="5:9" hidden="1"/>
    <row r="5" spans="5:9" hidden="1"/>
    <row r="9" spans="5:9" ht="30" customHeight="1">
      <c r="E9" s="472" t="s">
        <v>429</v>
      </c>
      <c r="F9" s="473"/>
      <c r="G9" s="473"/>
      <c r="H9" s="473"/>
      <c r="I9" s="104"/>
    </row>
    <row r="10" spans="5:9">
      <c r="E10" s="539" t="s">
        <v>137</v>
      </c>
      <c r="F10" s="479" t="s">
        <v>144</v>
      </c>
      <c r="G10" s="479" t="s">
        <v>145</v>
      </c>
      <c r="H10" s="479" t="s">
        <v>149</v>
      </c>
      <c r="I10" s="564" t="s">
        <v>385</v>
      </c>
    </row>
    <row r="11" spans="5:9">
      <c r="E11" s="559"/>
      <c r="F11" s="480"/>
      <c r="G11" s="537"/>
      <c r="H11" s="480"/>
      <c r="I11" s="565"/>
    </row>
    <row r="12" spans="5:9">
      <c r="E12" s="560"/>
      <c r="F12" s="481"/>
      <c r="G12" s="538"/>
      <c r="H12" s="481"/>
      <c r="I12" s="566"/>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customProperties>
    <customPr name="EpmWorksheetKeyString_GU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XFC19"/>
  <sheetViews>
    <sheetView showGridLines="0" topLeftCell="A6" zoomScale="90" zoomScaleNormal="90" workbookViewId="0">
      <selection activeCell="A16" sqref="A16"/>
    </sheetView>
  </sheetViews>
  <sheetFormatPr defaultColWidth="0" defaultRowHeight="14.5" zeroHeight="1"/>
  <cols>
    <col min="1" max="1" width="2.54296875" customWidth="1"/>
    <col min="2" max="4" width="9.1796875" hidden="1" customWidth="1"/>
    <col min="5" max="5" width="7.1796875" customWidth="1"/>
    <col min="6" max="6" width="35.7265625" customWidth="1"/>
    <col min="7" max="7" width="16" customWidth="1"/>
    <col min="8" max="8" width="24.26953125" customWidth="1"/>
    <col min="9" max="12" width="16.7265625" customWidth="1"/>
    <col min="13" max="13" width="18.81640625" customWidth="1"/>
    <col min="14" max="14" width="20.26953125" style="67" customWidth="1"/>
    <col min="15" max="15" width="22.26953125" style="67" customWidth="1"/>
    <col min="16" max="16" width="17.7265625" customWidth="1"/>
    <col min="17" max="17" width="21.26953125" customWidth="1"/>
    <col min="18" max="18" width="16.7265625" customWidth="1"/>
    <col min="19" max="19" width="21.453125" customWidth="1"/>
    <col min="20" max="20" width="22.453125" customWidth="1"/>
    <col min="21" max="21" width="18.81640625" customWidth="1"/>
    <col min="22" max="22" width="16.7265625" customWidth="1"/>
    <col min="23" max="23" width="12.26953125" customWidth="1"/>
    <col min="24" max="24" width="16.7265625" customWidth="1"/>
    <col min="25" max="25" width="17.1796875" bestFit="1" customWidth="1"/>
    <col min="26" max="26" width="4.7265625" customWidth="1"/>
    <col min="27" max="16383" width="9.1796875" hidden="1"/>
    <col min="16384" max="16384" width="2.269531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72" t="s">
        <v>164</v>
      </c>
      <c r="F8" s="473"/>
      <c r="G8" s="473"/>
      <c r="H8" s="473"/>
      <c r="I8" s="473"/>
      <c r="J8" s="473"/>
      <c r="K8" s="473"/>
      <c r="L8" s="473"/>
      <c r="M8" s="473"/>
      <c r="N8" s="473"/>
      <c r="O8" s="473"/>
      <c r="P8" s="473"/>
      <c r="Q8" s="473"/>
      <c r="R8" s="473"/>
      <c r="S8" s="473"/>
      <c r="T8" s="473"/>
      <c r="U8" s="473"/>
      <c r="V8" s="473"/>
      <c r="W8" s="473"/>
      <c r="X8" s="473"/>
      <c r="Y8" s="474"/>
    </row>
    <row r="9" spans="5:25" ht="22.5" customHeight="1">
      <c r="E9" s="482" t="s">
        <v>432</v>
      </c>
      <c r="F9" s="483"/>
      <c r="G9" s="483"/>
      <c r="H9" s="483"/>
      <c r="I9" s="483"/>
      <c r="J9" s="483"/>
      <c r="K9" s="483"/>
      <c r="L9" s="483"/>
      <c r="M9" s="483"/>
      <c r="N9" s="483"/>
      <c r="O9" s="483"/>
      <c r="P9" s="483"/>
      <c r="Q9" s="483"/>
      <c r="R9" s="483"/>
      <c r="S9" s="483"/>
      <c r="T9" s="483"/>
      <c r="U9" s="483"/>
      <c r="V9" s="483"/>
      <c r="W9" s="483"/>
      <c r="X9" s="483"/>
      <c r="Y9" s="484"/>
    </row>
    <row r="10" spans="5:25" ht="27" customHeight="1">
      <c r="E10" s="478" t="s">
        <v>150</v>
      </c>
      <c r="F10" s="478" t="s">
        <v>151</v>
      </c>
      <c r="G10" s="478" t="s">
        <v>2</v>
      </c>
      <c r="H10" s="478" t="s">
        <v>3</v>
      </c>
      <c r="I10" s="478" t="s">
        <v>4</v>
      </c>
      <c r="J10" s="478" t="s">
        <v>5</v>
      </c>
      <c r="K10" s="478" t="s">
        <v>6</v>
      </c>
      <c r="L10" s="478" t="s">
        <v>7</v>
      </c>
      <c r="M10" s="475" t="s">
        <v>152</v>
      </c>
      <c r="N10" s="476"/>
      <c r="O10" s="476"/>
      <c r="P10" s="477"/>
      <c r="Q10" s="478" t="s">
        <v>9</v>
      </c>
      <c r="R10" s="479" t="s">
        <v>505</v>
      </c>
      <c r="S10" s="478" t="s">
        <v>134</v>
      </c>
      <c r="T10" s="478" t="s">
        <v>11</v>
      </c>
      <c r="U10" s="485" t="s">
        <v>12</v>
      </c>
      <c r="V10" s="486"/>
      <c r="W10" s="485" t="s">
        <v>13</v>
      </c>
      <c r="X10" s="486"/>
      <c r="Y10" s="478" t="s">
        <v>14</v>
      </c>
    </row>
    <row r="11" spans="5:25" ht="24" customHeight="1">
      <c r="E11" s="478"/>
      <c r="F11" s="478"/>
      <c r="G11" s="478"/>
      <c r="H11" s="478"/>
      <c r="I11" s="478"/>
      <c r="J11" s="478"/>
      <c r="K11" s="478"/>
      <c r="L11" s="478"/>
      <c r="M11" s="475" t="s">
        <v>386</v>
      </c>
      <c r="N11" s="476"/>
      <c r="O11" s="477"/>
      <c r="P11" s="478" t="s">
        <v>153</v>
      </c>
      <c r="Q11" s="478"/>
      <c r="R11" s="480"/>
      <c r="S11" s="478"/>
      <c r="T11" s="478"/>
      <c r="U11" s="485"/>
      <c r="V11" s="486"/>
      <c r="W11" s="485"/>
      <c r="X11" s="486"/>
      <c r="Y11" s="478"/>
    </row>
    <row r="12" spans="5:25" ht="79.5" customHeight="1">
      <c r="E12" s="478"/>
      <c r="F12" s="478"/>
      <c r="G12" s="478"/>
      <c r="H12" s="478"/>
      <c r="I12" s="478"/>
      <c r="J12" s="478"/>
      <c r="K12" s="478"/>
      <c r="L12" s="478"/>
      <c r="M12" s="65" t="s">
        <v>17</v>
      </c>
      <c r="N12" s="372" t="s">
        <v>18</v>
      </c>
      <c r="O12" s="372" t="s">
        <v>19</v>
      </c>
      <c r="P12" s="478"/>
      <c r="Q12" s="478"/>
      <c r="R12" s="481"/>
      <c r="S12" s="478"/>
      <c r="T12" s="478"/>
      <c r="U12" s="65" t="s">
        <v>20</v>
      </c>
      <c r="V12" s="65" t="s">
        <v>21</v>
      </c>
      <c r="W12" s="65" t="s">
        <v>20</v>
      </c>
      <c r="X12" s="65" t="s">
        <v>21</v>
      </c>
      <c r="Y12" s="478"/>
    </row>
    <row r="13" spans="5:25" ht="20.149999999999999" customHeight="1">
      <c r="E13" s="66" t="s">
        <v>154</v>
      </c>
      <c r="F13" s="56" t="s">
        <v>155</v>
      </c>
      <c r="G13" s="78">
        <f>+IFERROR(IF(COUNT('Shareholding Pattern'!H26),('Shareholding Pattern'!H26),""),"")</f>
        <v>9</v>
      </c>
      <c r="H13" s="78">
        <f>+IFERROR(IF(COUNT('Shareholding Pattern'!I26),('Shareholding Pattern'!I26),""),"")</f>
        <v>162167</v>
      </c>
      <c r="I13" s="78" t="str">
        <f>+IFERROR(IF(COUNT('Shareholding Pattern'!J26),('Shareholding Pattern'!J26),""),"")</f>
        <v/>
      </c>
      <c r="J13" s="78" t="str">
        <f>+IFERROR(IF(COUNT('Shareholding Pattern'!K26),('Shareholding Pattern'!K26),""),"")</f>
        <v/>
      </c>
      <c r="K13" s="78">
        <f>+IFERROR(IF(COUNT('Shareholding Pattern'!L26),('Shareholding Pattern'!L26),""),"")</f>
        <v>162167</v>
      </c>
      <c r="L13" s="189">
        <f>+IFERROR(IF(COUNT('Shareholding Pattern'!M26),('Shareholding Pattern'!M26),""),"")</f>
        <v>4.41</v>
      </c>
      <c r="M13" s="79">
        <f>+IFERROR(IF(COUNT('Shareholding Pattern'!N26),('Shareholding Pattern'!N26),""),"")</f>
        <v>162167</v>
      </c>
      <c r="N13" s="142" t="str">
        <f>+IFERROR(IF(COUNT('Shareholding Pattern'!O26),('Shareholding Pattern'!O26),""),"")</f>
        <v/>
      </c>
      <c r="O13" s="142">
        <f>+IFERROR(IF(COUNT('Shareholding Pattern'!P26),('Shareholding Pattern'!P26),""),"")</f>
        <v>162167</v>
      </c>
      <c r="P13" s="189">
        <f>+IFERROR(IF(COUNT('Shareholding Pattern'!Q26),('Shareholding Pattern'!Q26),""),"")</f>
        <v>4.41</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4.41</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150733</v>
      </c>
    </row>
    <row r="14" spans="5:25" ht="20.149999999999999" customHeight="1">
      <c r="E14" s="66" t="s">
        <v>156</v>
      </c>
      <c r="F14" s="54" t="s">
        <v>157</v>
      </c>
      <c r="G14" s="78">
        <f>+IFERROR(IF(COUNT('Shareholding Pattern'!H50),('Shareholding Pattern'!H50),""),"")</f>
        <v>3940</v>
      </c>
      <c r="H14" s="78">
        <f>+IFERROR(IF(COUNT('Shareholding Pattern'!I50),('Shareholding Pattern'!I50),""),"")</f>
        <v>3516339</v>
      </c>
      <c r="I14" s="78" t="str">
        <f>+IFERROR(IF(COUNT('Shareholding Pattern'!J50),('Shareholding Pattern'!J50),""),"")</f>
        <v/>
      </c>
      <c r="J14" s="78" t="str">
        <f>+IFERROR(IF(COUNT('Shareholding Pattern'!K50),('Shareholding Pattern'!K50),""),"")</f>
        <v/>
      </c>
      <c r="K14" s="78">
        <f>+IFERROR(IF(COUNT('Shareholding Pattern'!L50),('Shareholding Pattern'!L50),""),"")</f>
        <v>3516339</v>
      </c>
      <c r="L14" s="189">
        <f>+IFERROR(IF(COUNT('Shareholding Pattern'!M50),('Shareholding Pattern'!M50),""),"")</f>
        <v>95.59</v>
      </c>
      <c r="M14" s="287">
        <f>+IFERROR(IF(COUNT('Shareholding Pattern'!N50),('Shareholding Pattern'!N50),""),"")</f>
        <v>3516339</v>
      </c>
      <c r="N14" s="142" t="str">
        <f>+IFERROR(IF(COUNT('Shareholding Pattern'!O50),('Shareholding Pattern'!O50),""),"")</f>
        <v/>
      </c>
      <c r="O14" s="142">
        <f>+IFERROR(IF(COUNT('Shareholding Pattern'!P50),('Shareholding Pattern'!P50),""),"")</f>
        <v>3516339</v>
      </c>
      <c r="P14" s="189">
        <f>+IFERROR(IF(COUNT('Shareholding Pattern'!Q50),('Shareholding Pattern'!Q50),""),"")</f>
        <v>95.59</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95.59</v>
      </c>
      <c r="U14" s="78" t="str">
        <f>+IFERROR(IF(COUNT('Shareholding Pattern'!V50),('Shareholding Pattern'!V50),""),"")</f>
        <v/>
      </c>
      <c r="V14" s="189" t="str">
        <f>+IFERROR(IF(COUNT('Shareholding Pattern'!W50),('Shareholding Pattern'!W50),""),"")</f>
        <v/>
      </c>
      <c r="W14" s="318"/>
      <c r="X14" s="319"/>
      <c r="Y14" s="78">
        <f>+IFERROR(IF(COUNT('Shareholding Pattern'!Z50),('Shareholding Pattern'!Z50),""),"")</f>
        <v>3193020</v>
      </c>
    </row>
    <row r="15" spans="5:25" ht="20.149999999999999"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6"/>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6"/>
      <c r="U15" s="78" t="str">
        <f>+IFERROR(IF(COUNT('Shareholding Pattern'!V56),('Shareholding Pattern'!V56),""),"")</f>
        <v/>
      </c>
      <c r="V15" s="189" t="str">
        <f>+IFERROR(IF(COUNT('Shareholding Pattern'!W56),('Shareholding Pattern'!W56),""),"")</f>
        <v/>
      </c>
      <c r="W15" s="320"/>
      <c r="X15" s="321"/>
      <c r="Y15" s="78" t="str">
        <f>+IFERROR(IF(COUNT('Shareholding Pattern'!Z56),('Shareholding Pattern'!Z56),""),"")</f>
        <v/>
      </c>
    </row>
    <row r="16" spans="5:25" ht="20.149999999999999"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7"/>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7"/>
      <c r="U16" s="78" t="str">
        <f>+IFERROR(IF(COUNT('Shareholding Pattern'!V54),('Shareholding Pattern'!V54),""),"")</f>
        <v/>
      </c>
      <c r="V16" s="189" t="str">
        <f>+IFERROR(IF(COUNT('Shareholding Pattern'!W54),('Shareholding Pattern'!W54),""),"")</f>
        <v/>
      </c>
      <c r="W16" s="320"/>
      <c r="X16" s="321"/>
      <c r="Y16" s="78" t="str">
        <f>+IFERROR(IF(COUNT('Shareholding Pattern'!Z54),('Shareholding Pattern'!Z54),""),"")</f>
        <v/>
      </c>
    </row>
    <row r="17" spans="5:25" ht="20.149999999999999"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2"/>
      <c r="X17" s="323"/>
      <c r="Y17" s="78" t="str">
        <f>+IFERROR(IF(COUNT('Shareholding Pattern'!Z55),('Shareholding Pattern'!Z55),""),"")</f>
        <v/>
      </c>
    </row>
    <row r="18" spans="5:25" ht="18.5">
      <c r="E18" s="57"/>
      <c r="F18" s="69" t="s">
        <v>19</v>
      </c>
      <c r="G18" s="80">
        <f>+IFERROR(IF(COUNT('Shareholding Pattern'!H58),('Shareholding Pattern'!H58),""),"")</f>
        <v>3949</v>
      </c>
      <c r="H18" s="80">
        <f>+IFERROR(IF(COUNT('Shareholding Pattern'!I58),('Shareholding Pattern'!I58),""),"")</f>
        <v>3678506</v>
      </c>
      <c r="I18" s="80" t="str">
        <f>+IFERROR(IF(COUNT('Shareholding Pattern'!J58),('Shareholding Pattern'!J58),""),"")</f>
        <v/>
      </c>
      <c r="J18" s="80" t="str">
        <f>+IFERROR(IF(COUNT('Shareholding Pattern'!K58),('Shareholding Pattern'!K58),""),"")</f>
        <v/>
      </c>
      <c r="K18" s="80">
        <f>+IFERROR(IF(COUNT('Shareholding Pattern'!L58),('Shareholding Pattern'!L58),""),"")</f>
        <v>3678506</v>
      </c>
      <c r="L18" s="294">
        <f>+IFERROR(IF(COUNT('Shareholding Pattern'!M58),('Shareholding Pattern'!M58),""),"")</f>
        <v>100</v>
      </c>
      <c r="M18" s="286">
        <f>+IFERROR(IF(COUNT('Shareholding Pattern'!N58),('Shareholding Pattern'!N58),""),"")</f>
        <v>3678506</v>
      </c>
      <c r="N18" s="373" t="str">
        <f>+IFERROR(IF(COUNT('Shareholding Pattern'!O58),('Shareholding Pattern'!O58),""),"")</f>
        <v/>
      </c>
      <c r="O18" s="373">
        <f>+IFERROR(IF(COUNT('Shareholding Pattern'!P58),('Shareholding Pattern'!P58),""),"")</f>
        <v>3678506</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3343753</v>
      </c>
    </row>
    <row r="19" spans="5:2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customProperties>
    <customPr name="EpmWorksheetKeyString_GUID" r:id="rId1"/>
  </customProperti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12"/>
  <sheetViews>
    <sheetView topLeftCell="A189" workbookViewId="0">
      <selection activeCell="B200" sqref="B200"/>
    </sheetView>
  </sheetViews>
  <sheetFormatPr defaultRowHeight="14.5"/>
  <cols>
    <col min="1" max="1" width="37.26953125" customWidth="1"/>
    <col min="2" max="2" width="55.54296875" customWidth="1"/>
    <col min="3" max="3" width="29.1796875" customWidth="1"/>
    <col min="4" max="4" width="15.453125" customWidth="1"/>
    <col min="5" max="5" width="22" customWidth="1"/>
    <col min="6" max="8" width="9.1796875" customWidth="1"/>
    <col min="9" max="9" width="47.453125" customWidth="1"/>
    <col min="10" max="24" width="9.1796875" customWidth="1"/>
    <col min="25" max="25" width="14" customWidth="1"/>
  </cols>
  <sheetData>
    <row r="1" spans="1:5" ht="18.5">
      <c r="A1" s="332" t="s">
        <v>513</v>
      </c>
      <c r="B1" s="332" t="s">
        <v>251</v>
      </c>
      <c r="C1" s="332" t="s">
        <v>514</v>
      </c>
      <c r="D1" s="332" t="s">
        <v>252</v>
      </c>
      <c r="E1" s="332" t="s">
        <v>610</v>
      </c>
    </row>
    <row r="2" spans="1:5" ht="18.5">
      <c r="A2" s="342" t="s">
        <v>515</v>
      </c>
      <c r="B2" s="342"/>
      <c r="C2" s="342"/>
      <c r="D2" s="342"/>
      <c r="E2" s="342"/>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5">
      <c r="A16" s="342" t="s">
        <v>490</v>
      </c>
      <c r="B16" s="342"/>
      <c r="C16" s="342"/>
      <c r="D16" s="342"/>
      <c r="E16" s="342"/>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5">
      <c r="A45" s="342" t="s">
        <v>492</v>
      </c>
      <c r="B45" s="342"/>
      <c r="C45" s="342"/>
      <c r="D45" s="342"/>
      <c r="E45" s="342"/>
    </row>
    <row r="46" spans="1:5">
      <c r="A46" s="345" t="s">
        <v>301</v>
      </c>
      <c r="B46" t="s">
        <v>184</v>
      </c>
      <c r="C46" t="s">
        <v>274</v>
      </c>
      <c r="D46" t="s">
        <v>254</v>
      </c>
    </row>
    <row r="47" spans="1:5">
      <c r="A47" s="345" t="s">
        <v>302</v>
      </c>
      <c r="B47" t="s">
        <v>185</v>
      </c>
      <c r="C47" t="s">
        <v>274</v>
      </c>
      <c r="D47" t="s">
        <v>254</v>
      </c>
    </row>
    <row r="48" spans="1:5">
      <c r="A48" s="345" t="s">
        <v>303</v>
      </c>
      <c r="B48" t="s">
        <v>186</v>
      </c>
      <c r="C48" t="s">
        <v>274</v>
      </c>
      <c r="D48" t="s">
        <v>254</v>
      </c>
    </row>
    <row r="49" spans="1:4">
      <c r="A49" s="345" t="s">
        <v>304</v>
      </c>
      <c r="B49" t="s">
        <v>187</v>
      </c>
      <c r="C49" t="s">
        <v>274</v>
      </c>
      <c r="D49" t="s">
        <v>254</v>
      </c>
    </row>
    <row r="50" spans="1:4">
      <c r="A50" s="348" t="s">
        <v>300</v>
      </c>
      <c r="B50" s="349" t="s">
        <v>188</v>
      </c>
      <c r="C50" s="349" t="s">
        <v>274</v>
      </c>
      <c r="D50" s="349" t="s">
        <v>254</v>
      </c>
    </row>
    <row r="51" spans="1:4">
      <c r="A51" s="345" t="s">
        <v>306</v>
      </c>
      <c r="B51" t="s">
        <v>189</v>
      </c>
      <c r="C51" t="s">
        <v>274</v>
      </c>
      <c r="D51" t="s">
        <v>254</v>
      </c>
    </row>
    <row r="52" spans="1:4">
      <c r="A52" s="345" t="s">
        <v>614</v>
      </c>
      <c r="B52" t="s">
        <v>190</v>
      </c>
      <c r="C52" t="s">
        <v>274</v>
      </c>
      <c r="D52" t="s">
        <v>254</v>
      </c>
    </row>
    <row r="53" spans="1:4">
      <c r="A53" s="345" t="s">
        <v>615</v>
      </c>
      <c r="B53" t="s">
        <v>192</v>
      </c>
      <c r="C53" t="s">
        <v>274</v>
      </c>
      <c r="D53" t="s">
        <v>254</v>
      </c>
    </row>
    <row r="54" spans="1:4">
      <c r="A54" s="345" t="s">
        <v>616</v>
      </c>
      <c r="B54" t="s">
        <v>191</v>
      </c>
      <c r="C54" t="s">
        <v>274</v>
      </c>
      <c r="D54" t="s">
        <v>254</v>
      </c>
    </row>
    <row r="55" spans="1:4">
      <c r="A55" s="345" t="s">
        <v>307</v>
      </c>
      <c r="B55" t="s">
        <v>193</v>
      </c>
      <c r="C55" t="s">
        <v>274</v>
      </c>
      <c r="D55" t="s">
        <v>254</v>
      </c>
    </row>
    <row r="56" spans="1:4">
      <c r="A56" s="348" t="s">
        <v>305</v>
      </c>
      <c r="B56" s="349" t="s">
        <v>194</v>
      </c>
      <c r="C56" s="349" t="s">
        <v>274</v>
      </c>
      <c r="D56" s="349" t="s">
        <v>254</v>
      </c>
    </row>
    <row r="57" spans="1:4">
      <c r="A57" s="348" t="s">
        <v>608</v>
      </c>
      <c r="B57" s="349" t="s">
        <v>195</v>
      </c>
      <c r="C57" s="349" t="s">
        <v>274</v>
      </c>
      <c r="D57" s="349" t="s">
        <v>254</v>
      </c>
    </row>
    <row r="58" spans="1:4">
      <c r="A58" s="344" t="s">
        <v>309</v>
      </c>
      <c r="B58" t="s">
        <v>310</v>
      </c>
      <c r="C58" t="s">
        <v>274</v>
      </c>
      <c r="D58" t="s">
        <v>254</v>
      </c>
    </row>
    <row r="59" spans="1:4">
      <c r="A59" s="344" t="s">
        <v>311</v>
      </c>
      <c r="B59" t="s">
        <v>196</v>
      </c>
      <c r="C59" t="s">
        <v>274</v>
      </c>
      <c r="D59" t="s">
        <v>254</v>
      </c>
    </row>
    <row r="60" spans="1:4">
      <c r="A60" s="344" t="s">
        <v>312</v>
      </c>
      <c r="B60" t="s">
        <v>197</v>
      </c>
      <c r="C60" t="s">
        <v>274</v>
      </c>
      <c r="D60" t="s">
        <v>254</v>
      </c>
    </row>
    <row r="61" spans="1:4">
      <c r="A61" s="344" t="s">
        <v>313</v>
      </c>
      <c r="B61" t="s">
        <v>198</v>
      </c>
      <c r="C61" t="s">
        <v>274</v>
      </c>
      <c r="D61" t="s">
        <v>254</v>
      </c>
    </row>
    <row r="62" spans="1:4">
      <c r="A62" s="344" t="s">
        <v>314</v>
      </c>
      <c r="B62" t="s">
        <v>199</v>
      </c>
      <c r="C62" t="s">
        <v>274</v>
      </c>
      <c r="D62" t="s">
        <v>254</v>
      </c>
    </row>
    <row r="63" spans="1:4">
      <c r="A63" s="344" t="s">
        <v>315</v>
      </c>
      <c r="B63" t="s">
        <v>200</v>
      </c>
      <c r="C63" t="s">
        <v>274</v>
      </c>
      <c r="D63" t="s">
        <v>254</v>
      </c>
    </row>
    <row r="64" spans="1:4">
      <c r="A64" s="344" t="s">
        <v>316</v>
      </c>
      <c r="B64" t="s">
        <v>201</v>
      </c>
      <c r="C64" t="s">
        <v>274</v>
      </c>
      <c r="D64" t="s">
        <v>254</v>
      </c>
    </row>
    <row r="65" spans="1:4">
      <c r="A65" s="344" t="s">
        <v>317</v>
      </c>
      <c r="B65" t="s">
        <v>202</v>
      </c>
      <c r="C65" t="s">
        <v>274</v>
      </c>
      <c r="D65" t="s">
        <v>254</v>
      </c>
    </row>
    <row r="66" spans="1:4">
      <c r="A66" s="350" t="s">
        <v>318</v>
      </c>
      <c r="B66" s="349" t="s">
        <v>203</v>
      </c>
      <c r="C66" s="349" t="s">
        <v>274</v>
      </c>
      <c r="D66" s="349" t="s">
        <v>254</v>
      </c>
    </row>
    <row r="67" spans="1:4">
      <c r="A67" s="344" t="s">
        <v>308</v>
      </c>
      <c r="B67" t="s">
        <v>204</v>
      </c>
      <c r="C67" t="s">
        <v>274</v>
      </c>
      <c r="D67" t="s">
        <v>254</v>
      </c>
    </row>
    <row r="68" spans="1:4">
      <c r="A68" s="344" t="s">
        <v>319</v>
      </c>
      <c r="B68" t="s">
        <v>205</v>
      </c>
      <c r="C68" t="s">
        <v>274</v>
      </c>
      <c r="D68" t="s">
        <v>254</v>
      </c>
    </row>
    <row r="69" spans="1:4">
      <c r="A69" s="344" t="s">
        <v>430</v>
      </c>
      <c r="B69" t="s">
        <v>431</v>
      </c>
      <c r="C69" t="s">
        <v>274</v>
      </c>
      <c r="D69" t="s">
        <v>254</v>
      </c>
    </row>
    <row r="70" spans="1:4">
      <c r="A70" s="346" t="s">
        <v>321</v>
      </c>
      <c r="B70" t="s">
        <v>206</v>
      </c>
      <c r="C70" t="s">
        <v>274</v>
      </c>
      <c r="D70" t="s">
        <v>254</v>
      </c>
    </row>
    <row r="71" spans="1:4">
      <c r="A71" s="346" t="s">
        <v>322</v>
      </c>
      <c r="B71" t="s">
        <v>207</v>
      </c>
      <c r="C71" t="s">
        <v>274</v>
      </c>
      <c r="D71" t="s">
        <v>254</v>
      </c>
    </row>
    <row r="72" spans="1:4">
      <c r="A72" s="346" t="s">
        <v>323</v>
      </c>
      <c r="B72" t="s">
        <v>208</v>
      </c>
      <c r="C72" t="s">
        <v>274</v>
      </c>
      <c r="D72" t="s">
        <v>254</v>
      </c>
    </row>
    <row r="73" spans="1:4">
      <c r="A73" s="346" t="s">
        <v>324</v>
      </c>
      <c r="B73" t="s">
        <v>209</v>
      </c>
      <c r="C73" t="s">
        <v>274</v>
      </c>
      <c r="D73" t="s">
        <v>254</v>
      </c>
    </row>
    <row r="74" spans="1:4">
      <c r="A74" s="346" t="s">
        <v>325</v>
      </c>
      <c r="B74" t="s">
        <v>210</v>
      </c>
      <c r="C74" t="s">
        <v>274</v>
      </c>
      <c r="D74" t="s">
        <v>254</v>
      </c>
    </row>
    <row r="75" spans="1:4">
      <c r="A75" s="351" t="s">
        <v>326</v>
      </c>
      <c r="B75" s="349" t="s">
        <v>211</v>
      </c>
      <c r="C75" s="349" t="s">
        <v>274</v>
      </c>
      <c r="D75" s="349" t="s">
        <v>254</v>
      </c>
    </row>
    <row r="76" spans="1:4">
      <c r="A76" s="351" t="s">
        <v>320</v>
      </c>
      <c r="B76" s="349" t="s">
        <v>212</v>
      </c>
      <c r="C76" s="349" t="s">
        <v>274</v>
      </c>
      <c r="D76" s="349" t="s">
        <v>254</v>
      </c>
    </row>
    <row r="77" spans="1:4">
      <c r="A77" s="351" t="s">
        <v>275</v>
      </c>
      <c r="B77" s="349" t="s">
        <v>213</v>
      </c>
      <c r="C77" s="349" t="s">
        <v>274</v>
      </c>
      <c r="D77" s="349" t="s">
        <v>254</v>
      </c>
    </row>
    <row r="78" spans="1:4">
      <c r="A78" s="347" t="s">
        <v>276</v>
      </c>
      <c r="B78" t="s">
        <v>214</v>
      </c>
      <c r="C78" t="s">
        <v>274</v>
      </c>
      <c r="D78" t="s">
        <v>254</v>
      </c>
    </row>
    <row r="79" spans="1:4">
      <c r="A79" s="347" t="s">
        <v>277</v>
      </c>
      <c r="B79" t="s">
        <v>215</v>
      </c>
      <c r="C79" t="s">
        <v>274</v>
      </c>
      <c r="D79" t="s">
        <v>254</v>
      </c>
    </row>
    <row r="80" spans="1:4">
      <c r="A80" s="352" t="s">
        <v>327</v>
      </c>
      <c r="B80" s="349" t="s">
        <v>216</v>
      </c>
      <c r="C80" s="349" t="s">
        <v>274</v>
      </c>
      <c r="D80" s="349" t="s">
        <v>254</v>
      </c>
    </row>
    <row r="81" spans="1:5">
      <c r="A81" s="348" t="s">
        <v>609</v>
      </c>
      <c r="B81" s="349" t="s">
        <v>217</v>
      </c>
      <c r="C81" s="349" t="s">
        <v>274</v>
      </c>
      <c r="D81" s="349"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5">
      <c r="A106" s="342" t="s">
        <v>511</v>
      </c>
      <c r="B106" s="342"/>
      <c r="C106" s="342"/>
      <c r="D106" s="342"/>
      <c r="E106" s="342"/>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t="s">
        <v>628</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5">
      <c r="A133" s="342" t="s">
        <v>512</v>
      </c>
      <c r="B133" s="342"/>
      <c r="C133" s="342"/>
      <c r="D133" s="342"/>
      <c r="E133" s="342"/>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t="s">
        <v>628</v>
      </c>
    </row>
    <row r="157" spans="1:5" ht="18.5">
      <c r="A157" s="342" t="s">
        <v>518</v>
      </c>
      <c r="B157" s="342"/>
      <c r="C157" s="342"/>
      <c r="D157" s="342"/>
      <c r="E157" s="342"/>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t="s">
        <v>628</v>
      </c>
    </row>
    <row r="180" spans="1:5" ht="18.5">
      <c r="A180" s="342" t="s">
        <v>590</v>
      </c>
      <c r="B180" s="342"/>
      <c r="C180" s="342"/>
      <c r="D180" s="342"/>
      <c r="E180" s="342"/>
    </row>
    <row r="181" spans="1:5">
      <c r="A181" t="s">
        <v>278</v>
      </c>
      <c r="B181" t="s">
        <v>144</v>
      </c>
      <c r="C181" t="s">
        <v>287</v>
      </c>
      <c r="D181" t="s">
        <v>263</v>
      </c>
    </row>
    <row r="182" spans="1:5">
      <c r="A182" t="s">
        <v>591</v>
      </c>
      <c r="B182" t="s">
        <v>145</v>
      </c>
      <c r="C182" t="s">
        <v>280</v>
      </c>
      <c r="D182" t="s">
        <v>263</v>
      </c>
      <c r="E182" t="s">
        <v>637</v>
      </c>
    </row>
    <row r="183" spans="1:5">
      <c r="A183" t="s">
        <v>592</v>
      </c>
      <c r="B183" t="s">
        <v>149</v>
      </c>
      <c r="C183" t="s">
        <v>287</v>
      </c>
      <c r="D183" t="s">
        <v>263</v>
      </c>
    </row>
    <row r="184" spans="1:5">
      <c r="A184" t="s">
        <v>593</v>
      </c>
      <c r="B184" t="s">
        <v>385</v>
      </c>
      <c r="C184" t="s">
        <v>453</v>
      </c>
      <c r="D184" t="s">
        <v>263</v>
      </c>
    </row>
    <row r="185" spans="1:5" ht="18.5">
      <c r="A185" s="342" t="s">
        <v>594</v>
      </c>
      <c r="B185" s="342"/>
      <c r="C185" s="342"/>
      <c r="D185" s="342"/>
      <c r="E185" s="342"/>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638</v>
      </c>
    </row>
    <row r="189" spans="1:5">
      <c r="A189" t="s">
        <v>596</v>
      </c>
      <c r="B189" t="s">
        <v>148</v>
      </c>
      <c r="C189" t="s">
        <v>285</v>
      </c>
      <c r="D189" t="s">
        <v>263</v>
      </c>
    </row>
    <row r="190" spans="1:5" ht="18.5">
      <c r="A190" s="342" t="s">
        <v>597</v>
      </c>
      <c r="B190" s="342"/>
      <c r="C190" s="342"/>
      <c r="D190" s="342"/>
      <c r="E190" s="342"/>
    </row>
    <row r="191" spans="1:5">
      <c r="A191" t="s">
        <v>278</v>
      </c>
      <c r="B191" t="s">
        <v>144</v>
      </c>
      <c r="C191" t="s">
        <v>287</v>
      </c>
      <c r="D191" t="s">
        <v>263</v>
      </c>
    </row>
    <row r="192" spans="1:5">
      <c r="A192" t="s">
        <v>591</v>
      </c>
      <c r="B192" t="s">
        <v>145</v>
      </c>
      <c r="C192" t="s">
        <v>280</v>
      </c>
      <c r="D192" t="s">
        <v>263</v>
      </c>
      <c r="E192" t="s">
        <v>637</v>
      </c>
    </row>
    <row r="193" spans="1:5">
      <c r="A193" t="s">
        <v>592</v>
      </c>
      <c r="B193" t="s">
        <v>383</v>
      </c>
      <c r="C193" t="s">
        <v>287</v>
      </c>
      <c r="D193" t="s">
        <v>263</v>
      </c>
    </row>
    <row r="194" spans="1:5">
      <c r="A194" t="s">
        <v>598</v>
      </c>
      <c r="B194" t="s">
        <v>384</v>
      </c>
      <c r="C194" t="s">
        <v>453</v>
      </c>
      <c r="D194" t="s">
        <v>263</v>
      </c>
    </row>
    <row r="195" spans="1:5" ht="18.5">
      <c r="A195" s="342" t="s">
        <v>674</v>
      </c>
      <c r="B195" s="342"/>
      <c r="C195" s="342"/>
      <c r="D195" s="342"/>
      <c r="E195" s="342"/>
    </row>
    <row r="196" spans="1:5">
      <c r="A196" t="s">
        <v>694</v>
      </c>
      <c r="B196" t="s">
        <v>679</v>
      </c>
      <c r="C196" t="s">
        <v>253</v>
      </c>
      <c r="D196" t="s">
        <v>254</v>
      </c>
    </row>
    <row r="197" spans="1:5">
      <c r="A197" t="s">
        <v>695</v>
      </c>
      <c r="B197" t="s">
        <v>680</v>
      </c>
      <c r="C197" t="s">
        <v>422</v>
      </c>
      <c r="D197" t="s">
        <v>254</v>
      </c>
      <c r="E197" t="s">
        <v>627</v>
      </c>
    </row>
    <row r="198" spans="1:5">
      <c r="A198" t="s">
        <v>696</v>
      </c>
      <c r="B198" t="s">
        <v>681</v>
      </c>
      <c r="C198" t="s">
        <v>253</v>
      </c>
      <c r="D198" t="s">
        <v>254</v>
      </c>
    </row>
    <row r="199" spans="1:5">
      <c r="A199" t="s">
        <v>697</v>
      </c>
      <c r="B199" t="s">
        <v>682</v>
      </c>
      <c r="C199" t="s">
        <v>253</v>
      </c>
      <c r="D199" t="s">
        <v>254</v>
      </c>
    </row>
    <row r="200" spans="1:5">
      <c r="A200" t="s">
        <v>698</v>
      </c>
      <c r="B200" t="s">
        <v>683</v>
      </c>
      <c r="C200" t="s">
        <v>253</v>
      </c>
      <c r="D200" t="s">
        <v>254</v>
      </c>
    </row>
    <row r="201" spans="1:5">
      <c r="A201" t="s">
        <v>676</v>
      </c>
      <c r="B201" t="s">
        <v>684</v>
      </c>
      <c r="C201" t="s">
        <v>253</v>
      </c>
      <c r="D201" t="s">
        <v>254</v>
      </c>
    </row>
    <row r="202" spans="1:5">
      <c r="A202" t="s">
        <v>677</v>
      </c>
      <c r="B202" t="s">
        <v>685</v>
      </c>
      <c r="C202" t="s">
        <v>422</v>
      </c>
      <c r="D202" t="s">
        <v>254</v>
      </c>
      <c r="E202" t="s">
        <v>627</v>
      </c>
    </row>
    <row r="203" spans="1:5">
      <c r="A203" t="s">
        <v>699</v>
      </c>
      <c r="B203" t="s">
        <v>686</v>
      </c>
      <c r="C203" t="s">
        <v>253</v>
      </c>
      <c r="D203" t="s">
        <v>254</v>
      </c>
    </row>
    <row r="204" spans="1:5">
      <c r="A204" t="s">
        <v>678</v>
      </c>
      <c r="B204" t="s">
        <v>687</v>
      </c>
      <c r="C204" t="s">
        <v>253</v>
      </c>
      <c r="D204" t="s">
        <v>254</v>
      </c>
    </row>
    <row r="205" spans="1:5">
      <c r="A205" t="s">
        <v>700</v>
      </c>
      <c r="B205" t="s">
        <v>688</v>
      </c>
      <c r="C205" t="s">
        <v>253</v>
      </c>
      <c r="D205" t="s">
        <v>254</v>
      </c>
    </row>
    <row r="206" spans="1:5">
      <c r="A206" t="s">
        <v>701</v>
      </c>
      <c r="B206" t="s">
        <v>659</v>
      </c>
      <c r="C206" t="s">
        <v>285</v>
      </c>
      <c r="D206" t="s">
        <v>263</v>
      </c>
    </row>
    <row r="207" spans="1:5">
      <c r="A207" t="s">
        <v>702</v>
      </c>
      <c r="B207" s="63" t="s">
        <v>693</v>
      </c>
      <c r="C207" t="s">
        <v>285</v>
      </c>
      <c r="D207" t="s">
        <v>263</v>
      </c>
    </row>
    <row r="208" spans="1:5">
      <c r="A208" t="s">
        <v>703</v>
      </c>
      <c r="B208" t="s">
        <v>691</v>
      </c>
      <c r="C208" t="s">
        <v>285</v>
      </c>
      <c r="D208" t="s">
        <v>263</v>
      </c>
    </row>
    <row r="209" spans="1:4">
      <c r="A209" t="s">
        <v>704</v>
      </c>
      <c r="B209" t="s">
        <v>661</v>
      </c>
      <c r="C209" t="s">
        <v>267</v>
      </c>
      <c r="D209" t="s">
        <v>263</v>
      </c>
    </row>
    <row r="210" spans="1:4">
      <c r="A210" t="s">
        <v>705</v>
      </c>
      <c r="B210" t="s">
        <v>692</v>
      </c>
      <c r="C210" t="s">
        <v>267</v>
      </c>
      <c r="D210" t="s">
        <v>263</v>
      </c>
    </row>
    <row r="211" spans="1:4">
      <c r="A211" t="s">
        <v>706</v>
      </c>
      <c r="B211" t="s">
        <v>689</v>
      </c>
      <c r="C211" t="s">
        <v>262</v>
      </c>
      <c r="D211" t="s">
        <v>263</v>
      </c>
    </row>
    <row r="212" spans="1:4">
      <c r="A212" t="s">
        <v>690</v>
      </c>
      <c r="B212" t="s">
        <v>663</v>
      </c>
      <c r="C212" t="s">
        <v>267</v>
      </c>
      <c r="D212" t="s">
        <v>263</v>
      </c>
    </row>
  </sheetData>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XFC63"/>
  <sheetViews>
    <sheetView showGridLines="0" tabSelected="1" topLeftCell="D7" zoomScale="90" zoomScaleNormal="90" workbookViewId="0">
      <pane xSplit="2" ySplit="6" topLeftCell="F41" activePane="bottomRight" state="frozen"/>
      <selection activeCell="D7" sqref="D7"/>
      <selection pane="topRight" activeCell="F7" sqref="F7"/>
      <selection pane="bottomLeft" activeCell="D13" sqref="D13"/>
      <selection pane="bottomRight" activeCell="D41" sqref="D41"/>
    </sheetView>
  </sheetViews>
  <sheetFormatPr defaultColWidth="0" defaultRowHeight="14.5" zeroHeight="1"/>
  <cols>
    <col min="1" max="3" width="2.7265625" hidden="1" customWidth="1"/>
    <col min="4" max="4" width="2.7265625" customWidth="1"/>
    <col min="5" max="5" width="6.54296875" customWidth="1"/>
    <col min="6" max="6" width="46.54296875" customWidth="1"/>
    <col min="7" max="7" width="5.54296875" hidden="1" customWidth="1"/>
    <col min="8" max="8" width="14.81640625" style="144" customWidth="1"/>
    <col min="9" max="10" width="16.7265625" style="144" customWidth="1"/>
    <col min="11" max="12" width="16.7265625" customWidth="1"/>
    <col min="13" max="13" width="16.7265625" style="123" customWidth="1"/>
    <col min="14" max="14" width="19.26953125" style="67" customWidth="1"/>
    <col min="15" max="15" width="18.7265625" style="67" customWidth="1"/>
    <col min="16" max="16" width="16.7265625" style="144" customWidth="1"/>
    <col min="17" max="17" width="16.7265625" style="123" customWidth="1"/>
    <col min="18" max="19" width="16.7265625" style="144" customWidth="1"/>
    <col min="20" max="20" width="18" style="144" customWidth="1"/>
    <col min="21" max="21" width="20.1796875" style="67" customWidth="1"/>
    <col min="22" max="22" width="16.7265625" style="67" customWidth="1"/>
    <col min="23" max="23" width="12.26953125" style="67" customWidth="1"/>
    <col min="24" max="24" width="16.7265625" style="144" customWidth="1"/>
    <col min="25" max="25" width="15.453125" style="67" customWidth="1"/>
    <col min="26" max="26" width="18.453125" style="144" customWidth="1"/>
    <col min="27" max="27" width="2.7265625" customWidth="1"/>
    <col min="28" max="16382" width="5.54296875" hidden="1"/>
    <col min="16383" max="16383" width="2.81640625" hidden="1"/>
    <col min="16384" max="16384" width="5.5429687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33" t="s">
        <v>133</v>
      </c>
      <c r="F9" s="516" t="s">
        <v>0</v>
      </c>
      <c r="G9" s="517"/>
      <c r="H9" s="504" t="s">
        <v>2</v>
      </c>
      <c r="I9" s="504" t="s">
        <v>3</v>
      </c>
      <c r="J9" s="504" t="s">
        <v>4</v>
      </c>
      <c r="K9" s="522" t="s">
        <v>5</v>
      </c>
      <c r="L9" s="522" t="s">
        <v>6</v>
      </c>
      <c r="M9" s="526" t="s">
        <v>7</v>
      </c>
      <c r="N9" s="523" t="s">
        <v>8</v>
      </c>
      <c r="O9" s="524"/>
      <c r="P9" s="524"/>
      <c r="Q9" s="525"/>
      <c r="R9" s="504" t="s">
        <v>9</v>
      </c>
      <c r="S9" s="505" t="s">
        <v>505</v>
      </c>
      <c r="T9" s="528" t="s">
        <v>134</v>
      </c>
      <c r="U9" s="527" t="s">
        <v>11</v>
      </c>
      <c r="V9" s="522" t="s">
        <v>12</v>
      </c>
      <c r="W9" s="522"/>
      <c r="X9" s="522" t="s">
        <v>13</v>
      </c>
      <c r="Y9" s="522"/>
      <c r="Z9" s="504" t="s">
        <v>14</v>
      </c>
    </row>
    <row r="10" spans="5:58" ht="28.5" customHeight="1">
      <c r="E10" s="534"/>
      <c r="F10" s="518"/>
      <c r="G10" s="519"/>
      <c r="H10" s="504"/>
      <c r="I10" s="504"/>
      <c r="J10" s="504"/>
      <c r="K10" s="522"/>
      <c r="L10" s="522"/>
      <c r="M10" s="526"/>
      <c r="N10" s="523" t="s">
        <v>15</v>
      </c>
      <c r="O10" s="524"/>
      <c r="P10" s="525"/>
      <c r="Q10" s="526" t="s">
        <v>16</v>
      </c>
      <c r="R10" s="504"/>
      <c r="S10" s="506"/>
      <c r="T10" s="504"/>
      <c r="U10" s="527"/>
      <c r="V10" s="522"/>
      <c r="W10" s="522"/>
      <c r="X10" s="522"/>
      <c r="Y10" s="522"/>
      <c r="Z10" s="504"/>
    </row>
    <row r="11" spans="5:58" ht="113.25" customHeight="1">
      <c r="E11" s="535"/>
      <c r="F11" s="520"/>
      <c r="G11" s="521"/>
      <c r="H11" s="504"/>
      <c r="I11" s="504"/>
      <c r="J11" s="504"/>
      <c r="K11" s="522"/>
      <c r="L11" s="522"/>
      <c r="M11" s="526"/>
      <c r="N11" s="140" t="s">
        <v>17</v>
      </c>
      <c r="O11" s="140" t="s">
        <v>18</v>
      </c>
      <c r="P11" s="145" t="s">
        <v>19</v>
      </c>
      <c r="Q11" s="526"/>
      <c r="R11" s="504"/>
      <c r="S11" s="507"/>
      <c r="T11" s="504"/>
      <c r="U11" s="527"/>
      <c r="V11" s="140" t="s">
        <v>20</v>
      </c>
      <c r="W11" s="68" t="s">
        <v>21</v>
      </c>
      <c r="X11" s="145" t="s">
        <v>20</v>
      </c>
      <c r="Y11" s="68" t="s">
        <v>21</v>
      </c>
      <c r="Z11" s="504"/>
    </row>
    <row r="12" spans="5:58" ht="18.75" customHeight="1">
      <c r="E12" s="120" t="s">
        <v>22</v>
      </c>
      <c r="F12" s="532" t="s">
        <v>23</v>
      </c>
      <c r="G12" s="532"/>
      <c r="H12" s="532"/>
      <c r="I12" s="532"/>
      <c r="J12" s="532"/>
      <c r="K12" s="532"/>
      <c r="L12" s="532"/>
      <c r="M12" s="532"/>
      <c r="N12" s="532"/>
      <c r="O12" s="532"/>
      <c r="P12" s="532"/>
      <c r="Q12" s="532"/>
      <c r="R12" s="532"/>
      <c r="S12" s="532"/>
      <c r="T12" s="532"/>
      <c r="U12" s="532"/>
      <c r="V12" s="532"/>
      <c r="W12" s="532"/>
      <c r="X12" s="532"/>
      <c r="Y12" s="532"/>
      <c r="Z12" s="364"/>
    </row>
    <row r="13" spans="5:58" ht="20.149999999999999"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49999999999999" customHeight="1">
      <c r="E14" s="109" t="s">
        <v>26</v>
      </c>
      <c r="F14" s="243" t="s">
        <v>27</v>
      </c>
      <c r="G14" s="240"/>
      <c r="H14" s="191">
        <f>IFERROR(IF(COUNT(IndHUF!$AD$13),IF(IndHUF!$AD$13=0,"0",IndHUF!$AD$13),""),"")</f>
        <v>9</v>
      </c>
      <c r="I14" s="354">
        <f>+IF(COUNT(IndHUF!H25),IndHUF!H25,"")</f>
        <v>162167</v>
      </c>
      <c r="J14" s="354" t="str">
        <f>+IF(COUNT(IndHUF!I25),IndHUF!I25,"")</f>
        <v/>
      </c>
      <c r="K14" s="133" t="str">
        <f>+IF(COUNT(IndHUF!J25),IndHUF!J25,"")</f>
        <v/>
      </c>
      <c r="L14" s="133">
        <f>+IF(COUNT(IndHUF!K25),IndHUF!K25,"")</f>
        <v>162167</v>
      </c>
      <c r="M14" s="173">
        <f>+IFERROR(IF(COUNT(L14),ROUND(L14/'Shareholding Pattern'!$L$57*100,2),""),0)</f>
        <v>4.41</v>
      </c>
      <c r="N14" s="190">
        <f>+IF(COUNT(+IndHUF!M25),SUM(+IndHUF!M25),"")</f>
        <v>162167</v>
      </c>
      <c r="O14" s="190" t="str">
        <f>+IF(COUNT(+IndHUF!N25),SUM(+IndHUF!N25),"")</f>
        <v/>
      </c>
      <c r="P14" s="354">
        <f>+IF(COUNT(IndHUF!O25),IndHUF!O25,"")</f>
        <v>162167</v>
      </c>
      <c r="Q14" s="173">
        <f>+IF(COUNT(IndHUF!P25),IndHUF!P25,"")</f>
        <v>4.41</v>
      </c>
      <c r="R14" s="354" t="str">
        <f>+IF(COUNT(IndHUF!Q25),IndHUF!Q25,"")</f>
        <v/>
      </c>
      <c r="S14" s="354" t="str">
        <f>+IF(COUNT(IndHUF!R25),IndHUF!R25,"")</f>
        <v/>
      </c>
      <c r="T14" s="354" t="str">
        <f>+IF(COUNT(IndHUF!S25),IndHUF!S25,"")</f>
        <v/>
      </c>
      <c r="U14" s="134">
        <f>+IFERROR(IF(COUNT(L14,T14),ROUND(SUM(L14,T14)/SUM('Shareholding Pattern'!$L$57,'Shareholding Pattern'!$T$57)*100,2),""),0)</f>
        <v>4.41</v>
      </c>
      <c r="V14" s="211" t="str">
        <f>+IF(COUNT(IndHUF!U25),IndHUF!U25,"")</f>
        <v/>
      </c>
      <c r="W14" s="186" t="str">
        <f>+IFERROR(IF(COUNT(V14),ROUND(SUM(V14)/SUM(L14)*100,2),""),0)</f>
        <v/>
      </c>
      <c r="X14" s="211" t="str">
        <f>+IF(COUNT(IndHUF!W25),IndHUF!W25,"")</f>
        <v/>
      </c>
      <c r="Y14" s="134" t="str">
        <f>+IFERROR(IF(COUNT(X14),ROUND(SUM(X14)/SUM(L14)*100,2),""),0)</f>
        <v/>
      </c>
      <c r="Z14" s="354">
        <f>+IF(COUNT(IndHUF!Y25),IndHUF!Y25,"")</f>
        <v>150733</v>
      </c>
      <c r="AA14" s="101"/>
      <c r="AR14" t="s">
        <v>184</v>
      </c>
      <c r="AX14" t="s">
        <v>218</v>
      </c>
      <c r="AZ14" t="s">
        <v>387</v>
      </c>
      <c r="BF14" t="s">
        <v>328</v>
      </c>
    </row>
    <row r="15" spans="5:58" ht="20.149999999999999" customHeight="1">
      <c r="E15" s="110" t="s">
        <v>28</v>
      </c>
      <c r="F15" s="244" t="s">
        <v>29</v>
      </c>
      <c r="G15" s="240"/>
      <c r="H15" s="191" t="str">
        <f>IFERROR(IF(COUNT(CGAndSG!$AD$13),IF(CGAndSG!$AD$13=0,"0",CGAndSG!$AD$13),""),"")</f>
        <v/>
      </c>
      <c r="I15" s="354" t="str">
        <f>IFERROR(IF(COUNT(CGAndSG!H16),(CGAndSG!H16),""),"")</f>
        <v/>
      </c>
      <c r="J15" s="354"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4" t="str">
        <f>IFERROR(IF(COUNT(CGAndSG!O16),(CGAndSG!O16),""),"")</f>
        <v/>
      </c>
      <c r="Q15" s="173" t="str">
        <f>IFERROR(IF(COUNT(CGAndSG!P16),(CGAndSG!P16),""),0)</f>
        <v/>
      </c>
      <c r="R15" s="354" t="str">
        <f>IFERROR(IF(COUNT(CGAndSG!Q16),(CGAndSG!Q16),""),"")</f>
        <v/>
      </c>
      <c r="S15" s="354" t="str">
        <f>IFERROR(IF(COUNT(CGAndSG!R16),(CGAndSG!R16),""),"")</f>
        <v/>
      </c>
      <c r="T15" s="354"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4" t="str">
        <f>IFERROR(IF(COUNT(CGAndSG!Y16),(CGAndSG!Y16),""),"")</f>
        <v/>
      </c>
      <c r="AA15" s="101"/>
      <c r="AR15" t="s">
        <v>185</v>
      </c>
      <c r="AX15" t="s">
        <v>219</v>
      </c>
      <c r="AZ15" t="s">
        <v>388</v>
      </c>
      <c r="BF15" t="s">
        <v>330</v>
      </c>
    </row>
    <row r="16" spans="5:58" ht="20.149999999999999" customHeight="1">
      <c r="E16" s="109" t="s">
        <v>30</v>
      </c>
      <c r="F16" s="244" t="s">
        <v>31</v>
      </c>
      <c r="H16" s="192" t="str">
        <f>IFERROR(IF(COUNT(Banks!$AD$13),IF(Banks!$AD$13=0,"0",Banks!$AD$13),""),"")</f>
        <v/>
      </c>
      <c r="I16" s="354" t="str">
        <f>IFERROR(IF(COUNT(Banks!H16),(Banks!H16),""),"")</f>
        <v/>
      </c>
      <c r="J16" s="354"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4" t="str">
        <f>IFERROR(IF(COUNT(Banks!O16),(Banks!O16),""),"")</f>
        <v/>
      </c>
      <c r="Q16" s="173" t="str">
        <f>IFERROR(IF(COUNT(Banks!P16),(Banks!P16),""),0)</f>
        <v/>
      </c>
      <c r="R16" s="354" t="str">
        <f>IFERROR(IF(COUNT(Banks!Q16),(Banks!Q16),""),"")</f>
        <v/>
      </c>
      <c r="S16" s="354" t="str">
        <f>IFERROR(IF(COUNT(Banks!R16),(Banks!R16),""),"")</f>
        <v/>
      </c>
      <c r="T16" s="354"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4" t="str">
        <f>IFERROR(IF(COUNT(Banks!Y16),(Banks!Y16),""),"")</f>
        <v/>
      </c>
      <c r="AA16" s="101"/>
      <c r="AR16" t="s">
        <v>186</v>
      </c>
      <c r="AX16" t="s">
        <v>331</v>
      </c>
      <c r="AZ16" t="s">
        <v>227</v>
      </c>
      <c r="BF16" t="s">
        <v>353</v>
      </c>
    </row>
    <row r="17" spans="5:58" ht="20.149999999999999" customHeight="1">
      <c r="E17" s="113" t="s">
        <v>32</v>
      </c>
      <c r="F17" s="245" t="s">
        <v>33</v>
      </c>
      <c r="H17" s="192" t="str">
        <f>IFERROR(IF(COUNT(OtherIND!$AG$13),IF(OtherIND!$AG$13=0,"0",OtherIND!$AG$13),""),"")</f>
        <v/>
      </c>
      <c r="I17" s="355" t="str">
        <f>IFERROR(IF(COUNT(OtherIND!J16),(OtherIND!J16),""),"")</f>
        <v/>
      </c>
      <c r="J17" s="355" t="str">
        <f>IFERROR(IF(COUNT(OtherIND!K16),(OtherIND!K16),""),"")</f>
        <v/>
      </c>
      <c r="K17" s="135" t="str">
        <f>IFERROR(IF(COUNT(OtherIND!L16),(OtherIND!L16),""),"")</f>
        <v/>
      </c>
      <c r="L17" s="135" t="str">
        <f>IFERROR(IF(COUNT(OtherIND!M16),(OtherIND!M16),""),"")</f>
        <v/>
      </c>
      <c r="M17" s="215" t="str">
        <f>+IFERROR(IF(COUNT(L17),ROUND(L17/'Shareholding Pattern'!$L$57*100,2),""),0)</f>
        <v/>
      </c>
      <c r="N17" s="288" t="str">
        <f>IFERROR(IF(COUNT(OtherIND!O16),(OtherIND!O16),""),"")</f>
        <v/>
      </c>
      <c r="O17" s="190" t="str">
        <f>IFERROR(IF(COUNT(OtherIND!P16),(OtherIND!P16),""),"")</f>
        <v/>
      </c>
      <c r="P17" s="355" t="str">
        <f>IFERROR(IF(COUNT(OtherIND!Q16),(OtherIND!Q16),""),"")</f>
        <v/>
      </c>
      <c r="Q17" s="215" t="str">
        <f>IFERROR(IF(COUNT(OtherIND!R16),(OtherIND!R16),""),0)</f>
        <v/>
      </c>
      <c r="R17" s="355" t="str">
        <f>IFERROR(IF(COUNT(OtherIND!S16),(OtherIND!S16),""),"")</f>
        <v/>
      </c>
      <c r="S17" s="355" t="str">
        <f>IFERROR(IF(COUNT(OtherIND!T16),(OtherIND!T16),""),"")</f>
        <v/>
      </c>
      <c r="T17" s="355" t="str">
        <f>IFERROR(IF(COUNT(OtherIND!U16),(OtherIND!U16),""),"")</f>
        <v/>
      </c>
      <c r="U17" s="136" t="str">
        <f>+IFERROR(IF(COUNT(L17,T17),ROUND(SUM(L17,T17)/SUM('Shareholding Pattern'!$L$57,'Shareholding Pattern'!$T$57)*100,2),""),0)</f>
        <v/>
      </c>
      <c r="V17" s="211" t="str">
        <f>IFERROR(IF(COUNT(OtherIND!W16),(OtherIND!W16),""),"")</f>
        <v/>
      </c>
      <c r="W17" s="234" t="str">
        <f t="shared" si="0"/>
        <v/>
      </c>
      <c r="X17" s="211" t="str">
        <f>IFERROR(IF(COUNT(OtherIND!Y16),(OtherIND!Y16),""),"")</f>
        <v/>
      </c>
      <c r="Y17" s="136" t="str">
        <f t="shared" si="1"/>
        <v/>
      </c>
      <c r="Z17" s="355" t="str">
        <f>IFERROR(IF(COUNT(OtherIND!AA16),(OtherIND!AA16),""),"")</f>
        <v/>
      </c>
      <c r="AA17" s="101"/>
      <c r="AR17" t="s">
        <v>187</v>
      </c>
      <c r="AX17" t="s">
        <v>332</v>
      </c>
      <c r="AZ17" t="s">
        <v>390</v>
      </c>
      <c r="BF17" t="s">
        <v>369</v>
      </c>
    </row>
    <row r="18" spans="5:58" ht="20.149999999999999" customHeight="1">
      <c r="E18" s="490" t="s">
        <v>35</v>
      </c>
      <c r="F18" s="490"/>
      <c r="G18" s="490"/>
      <c r="H18" s="64">
        <f>+IFERROR(IF(COUNT(H14:H17),ROUND(SUM(H14:H17),0),""),"")</f>
        <v>9</v>
      </c>
      <c r="I18" s="64">
        <f t="shared" ref="I18:Z18" si="2">+IFERROR(IF(COUNT(I14:I17),ROUND(SUM(I14:I17),0),""),"")</f>
        <v>162167</v>
      </c>
      <c r="J18" s="64" t="str">
        <f t="shared" si="2"/>
        <v/>
      </c>
      <c r="K18" s="4" t="str">
        <f t="shared" si="2"/>
        <v/>
      </c>
      <c r="L18" s="64">
        <f t="shared" si="2"/>
        <v>162167</v>
      </c>
      <c r="M18" s="175">
        <f>+IFERROR(IF(COUNT(L18),ROUND(L18/'Shareholding Pattern'!$L$57*100,2),""),0)</f>
        <v>4.41</v>
      </c>
      <c r="N18" s="142">
        <f t="shared" si="2"/>
        <v>162167</v>
      </c>
      <c r="O18" s="142" t="str">
        <f t="shared" si="2"/>
        <v/>
      </c>
      <c r="P18" s="64">
        <f t="shared" si="2"/>
        <v>162167</v>
      </c>
      <c r="Q18" s="183">
        <f>IFERROR(IF(COUNT(P18),ROUND(P18/$P$58*100,2),""),0)</f>
        <v>4.41</v>
      </c>
      <c r="R18" s="64" t="str">
        <f t="shared" si="2"/>
        <v/>
      </c>
      <c r="S18" s="64" t="str">
        <f t="shared" si="2"/>
        <v/>
      </c>
      <c r="T18" s="64" t="str">
        <f t="shared" si="2"/>
        <v/>
      </c>
      <c r="U18" s="137">
        <f>+IFERROR(IF(COUNT(L18,T18),ROUND(SUM(L18,T18)/SUM('Shareholding Pattern'!$L$57,'Shareholding Pattern'!$T$57)*100,2),""),0)</f>
        <v>4.41</v>
      </c>
      <c r="V18" s="64" t="str">
        <f t="shared" si="2"/>
        <v/>
      </c>
      <c r="W18" s="187" t="str">
        <f>+IFERROR(IF(COUNT(V18),ROUND(SUM(V18)/SUM(L18)*100,2),""),0)</f>
        <v/>
      </c>
      <c r="X18" s="64" t="str">
        <f t="shared" si="2"/>
        <v/>
      </c>
      <c r="Y18" s="138" t="str">
        <f>+IFERROR(IF(COUNT(X18),ROUND(SUM(X18)/SUM(L18)*100,2),""),0)</f>
        <v/>
      </c>
      <c r="Z18" s="64">
        <f t="shared" si="2"/>
        <v>150733</v>
      </c>
      <c r="AA18" s="101"/>
      <c r="AR18" t="s">
        <v>188</v>
      </c>
      <c r="AX18" t="s">
        <v>333</v>
      </c>
      <c r="AZ18" t="s">
        <v>228</v>
      </c>
      <c r="BF18" t="s">
        <v>354</v>
      </c>
    </row>
    <row r="19" spans="5:58" ht="20.149999999999999"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49999999999999"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49999999999999"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49999999999999"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49999999999999"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49999999999999" customHeight="1">
      <c r="E25" s="490" t="s">
        <v>43</v>
      </c>
      <c r="F25" s="490"/>
      <c r="G25" s="490"/>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6" t="str">
        <f t="shared" si="5"/>
        <v/>
      </c>
      <c r="S25" s="356"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89" t="s">
        <v>105</v>
      </c>
      <c r="F26" s="489"/>
      <c r="G26" s="489"/>
      <c r="H26" s="160">
        <f t="shared" ref="H26:Z26" si="6">+IFERROR(IF(COUNT(H18,H25),ROUND(SUM(H18,H25),0),""),"")</f>
        <v>9</v>
      </c>
      <c r="I26" s="160">
        <f t="shared" si="6"/>
        <v>162167</v>
      </c>
      <c r="J26" s="160" t="str">
        <f t="shared" si="6"/>
        <v/>
      </c>
      <c r="K26" s="158" t="str">
        <f t="shared" si="6"/>
        <v/>
      </c>
      <c r="L26" s="160">
        <f t="shared" si="6"/>
        <v>162167</v>
      </c>
      <c r="M26" s="175">
        <f>+IFERROR(IF(COUNT(L26),ROUND(L26/'Shareholding Pattern'!$L$57*100,2),""),0)</f>
        <v>4.41</v>
      </c>
      <c r="N26" s="159">
        <f t="shared" si="6"/>
        <v>162167</v>
      </c>
      <c r="O26" s="159" t="str">
        <f t="shared" si="6"/>
        <v/>
      </c>
      <c r="P26" s="160">
        <f t="shared" si="6"/>
        <v>162167</v>
      </c>
      <c r="Q26" s="183">
        <f>IFERROR(IF(COUNT(P26),ROUND(P26/$P$58*100,2),""),0)</f>
        <v>4.41</v>
      </c>
      <c r="R26" s="356" t="str">
        <f t="shared" si="6"/>
        <v/>
      </c>
      <c r="S26" s="356" t="str">
        <f t="shared" si="6"/>
        <v/>
      </c>
      <c r="T26" s="160" t="str">
        <f t="shared" si="6"/>
        <v/>
      </c>
      <c r="U26" s="137">
        <f>+IFERROR(IF(COUNT(L26,T26),ROUND(SUM(L26,T26)/SUM('Shareholding Pattern'!$L$57,'Shareholding Pattern'!$T$57)*100,2),""),0)</f>
        <v>4.41</v>
      </c>
      <c r="V26" s="160" t="str">
        <f t="shared" si="6"/>
        <v/>
      </c>
      <c r="W26" s="187" t="str">
        <f>+IFERROR(IF(COUNT(V26),ROUND(SUM(V26)/SUM(L26)*100,2),""),0)</f>
        <v/>
      </c>
      <c r="X26" s="160" t="str">
        <f t="shared" si="6"/>
        <v/>
      </c>
      <c r="Y26" s="138" t="str">
        <f t="shared" si="4"/>
        <v/>
      </c>
      <c r="Z26" s="160">
        <f t="shared" si="6"/>
        <v>150733</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49999999999999" customHeight="1">
      <c r="E29" s="108" t="s">
        <v>24</v>
      </c>
      <c r="F29" s="508" t="s">
        <v>40</v>
      </c>
      <c r="G29" s="509"/>
      <c r="H29" s="509"/>
      <c r="I29" s="509"/>
      <c r="J29" s="509"/>
      <c r="K29" s="509"/>
      <c r="L29" s="509"/>
      <c r="M29" s="509"/>
      <c r="N29" s="509"/>
      <c r="O29" s="509"/>
      <c r="P29" s="509"/>
      <c r="Q29" s="509"/>
      <c r="R29" s="509"/>
      <c r="S29" s="509"/>
      <c r="T29" s="509"/>
      <c r="U29" s="509"/>
      <c r="V29" s="509"/>
      <c r="W29" s="509"/>
      <c r="X29" s="509"/>
      <c r="Y29" s="509"/>
      <c r="Z29" s="509"/>
      <c r="AX29" t="s">
        <v>341</v>
      </c>
      <c r="AZ29" t="s">
        <v>239</v>
      </c>
      <c r="BF29" t="s">
        <v>362</v>
      </c>
    </row>
    <row r="30" spans="5:58" ht="20.149999999999999" customHeight="1">
      <c r="E30" s="110" t="s">
        <v>26</v>
      </c>
      <c r="F30" s="254" t="s">
        <v>46</v>
      </c>
      <c r="H30" s="296"/>
      <c r="I30" s="296"/>
      <c r="J30" s="296"/>
      <c r="K30" s="132"/>
      <c r="L30" s="216" t="str">
        <f>+IFERROR(IF(COUNT(I30:K30),ROUND(SUM(I30:K30),0),""),"")</f>
        <v/>
      </c>
      <c r="M30" s="217" t="str">
        <f>+IFERROR(IF(COUNT(L30),ROUND(L30/'Shareholding Pattern'!$L$57*100,2),""),"")</f>
        <v/>
      </c>
      <c r="N30" s="324" t="str">
        <f t="shared" ref="N30" si="7">IF(I30="","",I30)</f>
        <v/>
      </c>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8">+IFERROR(IF(COUNT(V30),ROUND(SUM(V30)/SUM(L30)*100,2),""),0)</f>
        <v/>
      </c>
      <c r="X30" s="493"/>
      <c r="Y30" s="494"/>
      <c r="Z30" s="296"/>
      <c r="AR30" t="s">
        <v>310</v>
      </c>
      <c r="AX30" t="s">
        <v>342</v>
      </c>
      <c r="AZ30" t="s">
        <v>240</v>
      </c>
      <c r="BF30" t="s">
        <v>363</v>
      </c>
    </row>
    <row r="31" spans="5:58" ht="20.149999999999999" customHeight="1">
      <c r="E31" s="110" t="s">
        <v>28</v>
      </c>
      <c r="F31" s="251" t="s">
        <v>47</v>
      </c>
      <c r="H31" s="296"/>
      <c r="I31" s="296"/>
      <c r="J31" s="296"/>
      <c r="K31" s="132"/>
      <c r="L31" s="192" t="str">
        <f t="shared" ref="L31:L39" si="9">+IFERROR(IF(COUNT(I31:K31),ROUND(SUM(I31:K31),0),""),"")</f>
        <v/>
      </c>
      <c r="M31" s="217" t="str">
        <f>+IFERROR(IF(COUNT(L31),ROUND(L31/'Shareholding Pattern'!$L$57*100,2),""),"")</f>
        <v/>
      </c>
      <c r="N31" s="324"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495"/>
      <c r="Y31" s="496"/>
      <c r="Z31" s="296"/>
      <c r="AR31" t="s">
        <v>196</v>
      </c>
      <c r="AX31" t="s">
        <v>343</v>
      </c>
      <c r="AZ31" t="s">
        <v>241</v>
      </c>
      <c r="BF31" t="s">
        <v>374</v>
      </c>
    </row>
    <row r="32" spans="5:58" ht="20.149999999999999" customHeight="1">
      <c r="E32" s="110" t="s">
        <v>30</v>
      </c>
      <c r="F32" s="251" t="s">
        <v>48</v>
      </c>
      <c r="H32" s="296"/>
      <c r="I32" s="296"/>
      <c r="J32" s="296"/>
      <c r="K32" s="132"/>
      <c r="L32" s="192" t="str">
        <f t="shared" si="9"/>
        <v/>
      </c>
      <c r="M32" s="217" t="str">
        <f>+IFERROR(IF(COUNT(L32),ROUND(L32/'Shareholding Pattern'!$L$57*100,2),""),"")</f>
        <v/>
      </c>
      <c r="N32" s="324"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495"/>
      <c r="Y32" s="496"/>
      <c r="Z32" s="296"/>
      <c r="AR32" t="s">
        <v>197</v>
      </c>
      <c r="AX32" t="s">
        <v>221</v>
      </c>
      <c r="AZ32" t="s">
        <v>242</v>
      </c>
      <c r="BF32" t="s">
        <v>364</v>
      </c>
    </row>
    <row r="33" spans="5:58" ht="20.149999999999999" customHeight="1">
      <c r="E33" s="110" t="s">
        <v>32</v>
      </c>
      <c r="F33" s="251" t="s">
        <v>49</v>
      </c>
      <c r="H33" s="296"/>
      <c r="I33" s="296"/>
      <c r="J33" s="296"/>
      <c r="K33" s="132"/>
      <c r="L33" s="192" t="str">
        <f t="shared" si="9"/>
        <v/>
      </c>
      <c r="M33" s="217" t="str">
        <f>+IFERROR(IF(COUNT(L33),ROUND(L33/'Shareholding Pattern'!$L$57*100,2),""),"")</f>
        <v/>
      </c>
      <c r="N33" s="324"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495"/>
      <c r="Y33" s="496"/>
      <c r="Z33" s="296"/>
      <c r="AR33" t="s">
        <v>198</v>
      </c>
      <c r="AX33" t="s">
        <v>222</v>
      </c>
      <c r="AZ33" t="s">
        <v>243</v>
      </c>
      <c r="BF33" t="s">
        <v>365</v>
      </c>
    </row>
    <row r="34" spans="5:58" ht="20.149999999999999" customHeight="1">
      <c r="E34" s="110" t="s">
        <v>42</v>
      </c>
      <c r="F34" s="251" t="s">
        <v>50</v>
      </c>
      <c r="H34" s="296"/>
      <c r="I34" s="296"/>
      <c r="J34" s="296"/>
      <c r="K34" s="132"/>
      <c r="L34" s="192" t="str">
        <f t="shared" si="9"/>
        <v/>
      </c>
      <c r="M34" s="217" t="str">
        <f>+IFERROR(IF(COUNT(L34),ROUND(L34/'Shareholding Pattern'!$L$57*100,2),""),"")</f>
        <v/>
      </c>
      <c r="N34" s="324"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495"/>
      <c r="Y34" s="496"/>
      <c r="Z34" s="296"/>
      <c r="AR34" t="s">
        <v>199</v>
      </c>
      <c r="AX34" t="s">
        <v>223</v>
      </c>
      <c r="AZ34" t="s">
        <v>244</v>
      </c>
      <c r="BF34" t="s">
        <v>366</v>
      </c>
    </row>
    <row r="35" spans="5:58" ht="20.149999999999999" customHeight="1">
      <c r="E35" s="110" t="s">
        <v>51</v>
      </c>
      <c r="F35" s="251" t="s">
        <v>31</v>
      </c>
      <c r="H35" s="296"/>
      <c r="I35" s="296"/>
      <c r="J35" s="296"/>
      <c r="K35" s="132"/>
      <c r="L35" s="192" t="str">
        <f t="shared" si="9"/>
        <v/>
      </c>
      <c r="M35" s="217" t="str">
        <f>+IFERROR(IF(COUNT(L35),ROUND(L35/'Shareholding Pattern'!$L$57*100,2),""),"")</f>
        <v/>
      </c>
      <c r="N35" s="324" t="str">
        <f t="shared" si="12"/>
        <v/>
      </c>
      <c r="O35" s="132"/>
      <c r="P35" s="192" t="str">
        <f t="shared" si="10"/>
        <v/>
      </c>
      <c r="Q35" s="182" t="str">
        <f>+IFERROR(IF(COUNT(P35),ROUND(P35/'Shareholding Pattern'!$P$58*100,2),""),"")</f>
        <v/>
      </c>
      <c r="R35" s="296"/>
      <c r="S35" s="296"/>
      <c r="T35" s="192" t="str">
        <f t="shared" si="11"/>
        <v/>
      </c>
      <c r="U35" s="218" t="str">
        <f>+IFERROR(IF(COUNT(L35,T35),ROUND(SUM(L35,T35)/SUM('Shareholding Pattern'!$L$57,'Shareholding Pattern'!$T$57)*100,2),""),"")</f>
        <v/>
      </c>
      <c r="V35" s="132"/>
      <c r="W35" s="186" t="str">
        <f t="shared" si="8"/>
        <v/>
      </c>
      <c r="X35" s="495"/>
      <c r="Y35" s="496"/>
      <c r="Z35" s="296"/>
      <c r="AR35" t="s">
        <v>200</v>
      </c>
      <c r="AX35" t="s">
        <v>224</v>
      </c>
      <c r="AZ35" t="s">
        <v>389</v>
      </c>
      <c r="BF35" t="s">
        <v>367</v>
      </c>
    </row>
    <row r="36" spans="5:58" ht="20.149999999999999" customHeight="1">
      <c r="E36" s="110" t="s">
        <v>52</v>
      </c>
      <c r="F36" s="251" t="s">
        <v>53</v>
      </c>
      <c r="H36" s="296"/>
      <c r="I36" s="296"/>
      <c r="J36" s="296"/>
      <c r="K36" s="132"/>
      <c r="L36" s="192" t="str">
        <f t="shared" si="9"/>
        <v/>
      </c>
      <c r="M36" s="217" t="str">
        <f>+IFERROR(IF(COUNT(L36),ROUND(L36/'Shareholding Pattern'!$L$57*100,2),""),"")</f>
        <v/>
      </c>
      <c r="N36" s="324"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495"/>
      <c r="Y36" s="496"/>
      <c r="Z36" s="296"/>
      <c r="AR36" t="s">
        <v>201</v>
      </c>
      <c r="AX36" t="s">
        <v>344</v>
      </c>
      <c r="AZ36" t="s">
        <v>245</v>
      </c>
      <c r="BF36" t="s">
        <v>368</v>
      </c>
    </row>
    <row r="37" spans="5:58" ht="20.149999999999999" customHeight="1">
      <c r="E37" s="110" t="s">
        <v>54</v>
      </c>
      <c r="F37" s="251" t="s">
        <v>55</v>
      </c>
      <c r="H37" s="296"/>
      <c r="I37" s="296"/>
      <c r="J37" s="296"/>
      <c r="K37" s="132"/>
      <c r="L37" s="192" t="str">
        <f t="shared" si="9"/>
        <v/>
      </c>
      <c r="M37" s="217" t="str">
        <f>+IFERROR(IF(COUNT(L37),ROUND(L37/'Shareholding Pattern'!$L$57*100,2),""),"")</f>
        <v/>
      </c>
      <c r="N37" s="324"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495"/>
      <c r="Y37" s="496"/>
      <c r="Z37" s="296"/>
      <c r="AR37" t="s">
        <v>202</v>
      </c>
      <c r="AX37" t="s">
        <v>225</v>
      </c>
      <c r="AZ37" t="s">
        <v>246</v>
      </c>
      <c r="BF37" t="s">
        <v>376</v>
      </c>
    </row>
    <row r="38" spans="5:58" ht="20.149999999999999" customHeight="1">
      <c r="E38" s="116" t="s">
        <v>56</v>
      </c>
      <c r="F38" s="253" t="s">
        <v>33</v>
      </c>
      <c r="H38" s="296"/>
      <c r="I38" s="296"/>
      <c r="J38" s="296"/>
      <c r="K38" s="132"/>
      <c r="L38" s="219" t="str">
        <f t="shared" si="9"/>
        <v/>
      </c>
      <c r="M38" s="260" t="str">
        <f>+IFERROR(IF(COUNT(L38),ROUND(L38/'Shareholding Pattern'!$L$57*100,2),""),"")</f>
        <v/>
      </c>
      <c r="N38" s="324"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495"/>
      <c r="Y38" s="496"/>
      <c r="Z38" s="296"/>
      <c r="AR38" t="s">
        <v>203</v>
      </c>
      <c r="AX38" t="s">
        <v>345</v>
      </c>
      <c r="AZ38" t="s">
        <v>247</v>
      </c>
      <c r="BF38" t="s">
        <v>377</v>
      </c>
    </row>
    <row r="39" spans="5:58" ht="20.149999999999999" customHeight="1">
      <c r="E39" s="490" t="s">
        <v>57</v>
      </c>
      <c r="F39" s="490"/>
      <c r="G39" s="490"/>
      <c r="H39" s="64" t="str">
        <f t="shared" ref="H39:Z39" si="13">+IFERROR(IF(COUNT(H30:H38),ROUND(SUM(H30:H38),0),""),"")</f>
        <v/>
      </c>
      <c r="I39" s="64" t="str">
        <f t="shared" si="13"/>
        <v/>
      </c>
      <c r="J39" s="64" t="str">
        <f t="shared" si="13"/>
        <v/>
      </c>
      <c r="K39" s="64" t="str">
        <f t="shared" si="13"/>
        <v/>
      </c>
      <c r="L39" s="64" t="str">
        <f t="shared" si="9"/>
        <v/>
      </c>
      <c r="M39" s="176" t="str">
        <f>+IFERROR(IF(COUNT(L39),ROUND(L39/'Shareholding Pattern'!$L$57*100,2),""),"")</f>
        <v/>
      </c>
      <c r="N39" s="176" t="str">
        <f t="shared" si="13"/>
        <v/>
      </c>
      <c r="O39" s="176" t="str">
        <f t="shared" si="13"/>
        <v/>
      </c>
      <c r="P39" s="64" t="str">
        <f t="shared" si="13"/>
        <v/>
      </c>
      <c r="Q39" s="183" t="str">
        <f>+IFERROR(IF(COUNT(P39),ROUND(P39/'Shareholding Pattern'!$P$58*100,2),""),"")</f>
        <v/>
      </c>
      <c r="R39" s="64" t="str">
        <f t="shared" si="13"/>
        <v/>
      </c>
      <c r="S39" s="64" t="str">
        <f t="shared" si="13"/>
        <v/>
      </c>
      <c r="T39" s="64" t="str">
        <f t="shared" si="13"/>
        <v/>
      </c>
      <c r="U39" s="161" t="str">
        <f>+IFERROR(IF(COUNT(L39,T39),ROUND(SUM(L39,T39)/SUM('Shareholding Pattern'!$L$57,'Shareholding Pattern'!$T$57)*100,2),""),"")</f>
        <v/>
      </c>
      <c r="V39" s="64" t="str">
        <f t="shared" si="13"/>
        <v/>
      </c>
      <c r="W39" s="188" t="str">
        <f t="shared" si="8"/>
        <v/>
      </c>
      <c r="X39" s="495"/>
      <c r="Y39" s="496"/>
      <c r="Z39" s="64" t="str">
        <f t="shared" si="13"/>
        <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1" t="str">
        <f t="shared" ref="P40" si="14">+IFERROR(IF(COUNT(N40:O40),ROUND(SUM(N40:O40),0),""),"")</f>
        <v/>
      </c>
      <c r="Q40" s="224" t="str">
        <f>+IFERROR(IF(COUNT(P40),ROUND(P40/'Shareholding Pattern'!$P$58*100,2),""),"")</f>
        <v/>
      </c>
      <c r="R40" s="296"/>
      <c r="S40" s="296"/>
      <c r="T40" s="361" t="str">
        <f t="shared" ref="T40" si="15">+IFERROR(IF(COUNT(R40:S40),ROUND(SUM(R40:S40),0),""),"")</f>
        <v/>
      </c>
      <c r="U40" s="225" t="str">
        <f>+IFERROR(IF(COUNT(L40,T40),ROUND(SUM(L40,T40)/SUM('Shareholding Pattern'!$L$57,'Shareholding Pattern'!$T$57)*100,2),""),"")</f>
        <v/>
      </c>
      <c r="V40" s="296"/>
      <c r="W40" s="353" t="str">
        <f t="shared" si="8"/>
        <v/>
      </c>
      <c r="X40" s="495"/>
      <c r="Y40" s="496"/>
      <c r="Z40" s="296"/>
      <c r="AR40" t="s">
        <v>205</v>
      </c>
      <c r="AX40" t="s">
        <v>226</v>
      </c>
      <c r="AZ40" t="s">
        <v>248</v>
      </c>
      <c r="BF40" t="s">
        <v>382</v>
      </c>
    </row>
    <row r="41" spans="5:58" ht="20.149999999999999" customHeight="1">
      <c r="E41" s="490" t="s">
        <v>62</v>
      </c>
      <c r="F41" s="490"/>
      <c r="G41" s="490"/>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495"/>
      <c r="Y41" s="496"/>
      <c r="Z41" s="53" t="str">
        <f t="shared" ref="Z41" si="17">+IF(COUNT(Z40),SUM(Z40),"")</f>
        <v/>
      </c>
      <c r="AR41" t="s">
        <v>431</v>
      </c>
    </row>
    <row r="42" spans="5:58" ht="20.149999999999999" customHeight="1">
      <c r="E42" s="114" t="s">
        <v>63</v>
      </c>
      <c r="F42" s="248" t="s">
        <v>64</v>
      </c>
      <c r="G42" s="163"/>
      <c r="H42" s="358"/>
      <c r="I42" s="358"/>
      <c r="J42" s="358"/>
      <c r="K42" s="163"/>
      <c r="L42" s="163"/>
      <c r="M42" s="164"/>
      <c r="N42" s="165"/>
      <c r="O42" s="165"/>
      <c r="P42" s="358"/>
      <c r="Q42" s="164"/>
      <c r="R42" s="358"/>
      <c r="S42" s="358"/>
      <c r="T42" s="358"/>
      <c r="U42" s="163"/>
      <c r="V42" s="165"/>
      <c r="W42" s="166"/>
      <c r="X42" s="495"/>
      <c r="Y42" s="496"/>
      <c r="Z42" s="368"/>
    </row>
    <row r="43" spans="5:58" ht="51.75" customHeight="1">
      <c r="E43" s="149" t="s">
        <v>76</v>
      </c>
      <c r="F43" s="249" t="s">
        <v>65</v>
      </c>
      <c r="H43" s="296">
        <v>3751</v>
      </c>
      <c r="I43" s="296">
        <v>2585252</v>
      </c>
      <c r="J43" s="296"/>
      <c r="K43" s="296"/>
      <c r="L43" s="226">
        <f>+IFERROR(IF(COUNT(I43:K43),ROUND(SUM(I43:K43),0),""),"")</f>
        <v>2585252</v>
      </c>
      <c r="M43" s="227">
        <f>+IFERROR(IF(COUNT(L43),ROUND(L43/'Shareholding Pattern'!$L$57*100,2),""),"")</f>
        <v>70.28</v>
      </c>
      <c r="N43" s="296">
        <v>2585252</v>
      </c>
      <c r="O43" s="296"/>
      <c r="P43" s="226">
        <f t="shared" ref="P43" si="18">+IFERROR(IF(COUNT(N43:O43),ROUND(SUM(N43:O43),0),""),"")</f>
        <v>2585252</v>
      </c>
      <c r="Q43" s="180">
        <f>+IFERROR(IF(COUNT(P43),ROUND(P43/'Shareholding Pattern'!$P$58*100,2),""),"")</f>
        <v>70.28</v>
      </c>
      <c r="R43" s="296"/>
      <c r="S43" s="296"/>
      <c r="T43" s="226" t="str">
        <f>+IFERROR(IF(COUNT(R43:S43),ROUND(SUM(R43:S43),0),""),"")</f>
        <v/>
      </c>
      <c r="U43" s="229">
        <f>+IFERROR(IF(COUNT(L43,T43),ROUND(SUM(L43,T43)/SUM('Shareholding Pattern'!$L$57,'Shareholding Pattern'!$T$57)*100,2),""),"")</f>
        <v>70.28</v>
      </c>
      <c r="V43" s="296"/>
      <c r="W43" s="186" t="str">
        <f t="shared" ref="W43:W50" si="19">+IFERROR(IF(COUNT(V43),ROUND(SUM(V43)/SUM(L43)*100,2),""),0)</f>
        <v/>
      </c>
      <c r="X43" s="495"/>
      <c r="Y43" s="496"/>
      <c r="Z43" s="296">
        <v>2438100</v>
      </c>
      <c r="AR43" t="s">
        <v>206</v>
      </c>
    </row>
    <row r="44" spans="5:58" ht="43.5" customHeight="1">
      <c r="E44" s="149" t="s">
        <v>77</v>
      </c>
      <c r="F44" s="250" t="s">
        <v>66</v>
      </c>
      <c r="H44" s="296">
        <v>13</v>
      </c>
      <c r="I44" s="296">
        <v>463163</v>
      </c>
      <c r="J44" s="296"/>
      <c r="K44" s="296"/>
      <c r="L44" s="226">
        <f t="shared" ref="L44:L50" si="20">+IFERROR(IF(COUNT(I44:K44),ROUND(SUM(I44:K44),0),""),"")</f>
        <v>463163</v>
      </c>
      <c r="M44" s="227">
        <f>+IFERROR(IF(COUNT(L44),ROUND(L44/'Shareholding Pattern'!$L$57*100,2),""),"")</f>
        <v>12.59</v>
      </c>
      <c r="N44" s="296">
        <v>463163</v>
      </c>
      <c r="O44" s="296"/>
      <c r="P44" s="226">
        <f t="shared" ref="P44:P48" si="21">+IFERROR(IF(COUNT(N44:O44),ROUND(SUM(N44:O44),0),""),"")</f>
        <v>463163</v>
      </c>
      <c r="Q44" s="180">
        <f>+IFERROR(IF(COUNT(P44),ROUND(P44/'Shareholding Pattern'!$P$58*100,2),""),"")</f>
        <v>12.59</v>
      </c>
      <c r="R44" s="296"/>
      <c r="S44" s="296"/>
      <c r="T44" s="226" t="str">
        <f t="shared" ref="T44:T50" si="22">+IFERROR(IF(COUNT(R44:S44),ROUND(SUM(R44:S44),0),""),"")</f>
        <v/>
      </c>
      <c r="U44" s="229">
        <f>+IFERROR(IF(COUNT(L44,T44),ROUND(SUM(L44,T44)/SUM('Shareholding Pattern'!$L$57,'Shareholding Pattern'!$T$57)*100,2),""),"")</f>
        <v>12.59</v>
      </c>
      <c r="V44" s="296"/>
      <c r="W44" s="186" t="str">
        <f t="shared" si="19"/>
        <v/>
      </c>
      <c r="X44" s="495"/>
      <c r="Y44" s="496"/>
      <c r="Z44" s="296">
        <v>287113</v>
      </c>
      <c r="AR44" t="s">
        <v>207</v>
      </c>
    </row>
    <row r="45" spans="5:58" ht="20.149999999999999" customHeight="1">
      <c r="E45" s="149" t="s">
        <v>28</v>
      </c>
      <c r="F45" s="251" t="s">
        <v>67</v>
      </c>
      <c r="H45" s="296">
        <v>1</v>
      </c>
      <c r="I45" s="296">
        <v>9000</v>
      </c>
      <c r="J45" s="296"/>
      <c r="K45" s="296"/>
      <c r="L45" s="226">
        <f t="shared" si="20"/>
        <v>9000</v>
      </c>
      <c r="M45" s="227">
        <f>+IFERROR(IF(COUNT(L45),ROUND(L45/'Shareholding Pattern'!$L$57*100,2),""),"")</f>
        <v>0.24</v>
      </c>
      <c r="N45" s="296">
        <v>9000</v>
      </c>
      <c r="O45" s="296"/>
      <c r="P45" s="226">
        <f t="shared" si="21"/>
        <v>9000</v>
      </c>
      <c r="Q45" s="180">
        <f>+IFERROR(IF(COUNT(P45),ROUND(P45/'Shareholding Pattern'!$P$58*100,2),""),"")</f>
        <v>0.24</v>
      </c>
      <c r="R45" s="296"/>
      <c r="S45" s="296"/>
      <c r="T45" s="226" t="str">
        <f t="shared" si="22"/>
        <v/>
      </c>
      <c r="U45" s="229">
        <f>+IFERROR(IF(COUNT(L45,T45),ROUND(SUM(L45,T45)/SUM('Shareholding Pattern'!$L$57,'Shareholding Pattern'!$T$57)*100,2),""),"")</f>
        <v>0.24</v>
      </c>
      <c r="V45" s="296"/>
      <c r="W45" s="186" t="str">
        <f t="shared" si="19"/>
        <v/>
      </c>
      <c r="X45" s="495"/>
      <c r="Y45" s="496"/>
      <c r="Z45" s="296">
        <v>9000</v>
      </c>
      <c r="AR45" t="s">
        <v>208</v>
      </c>
    </row>
    <row r="46" spans="5:58" ht="20.149999999999999"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495"/>
      <c r="Y46" s="496"/>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495"/>
      <c r="Y47" s="496"/>
      <c r="Z47" s="296"/>
      <c r="AR47" t="s">
        <v>210</v>
      </c>
    </row>
    <row r="48" spans="5:58" ht="20.149999999999999" customHeight="1">
      <c r="E48" s="167" t="s">
        <v>42</v>
      </c>
      <c r="F48" s="253" t="s">
        <v>33</v>
      </c>
      <c r="H48" s="296">
        <v>175</v>
      </c>
      <c r="I48" s="296">
        <v>458924</v>
      </c>
      <c r="J48" s="296"/>
      <c r="K48" s="296"/>
      <c r="L48" s="230">
        <f t="shared" si="20"/>
        <v>458924</v>
      </c>
      <c r="M48" s="231">
        <f>+IFERROR(IF(COUNT(L48),ROUND(L48/'Shareholding Pattern'!$L$57*100,2),""),"")</f>
        <v>12.48</v>
      </c>
      <c r="N48" s="296">
        <v>458924</v>
      </c>
      <c r="O48" s="296"/>
      <c r="P48" s="230">
        <f t="shared" si="21"/>
        <v>458924</v>
      </c>
      <c r="Q48" s="232">
        <f>+IFERROR(IF(COUNT(P48),ROUND(P48/'Shareholding Pattern'!$P$58*100,2),""),"")</f>
        <v>12.48</v>
      </c>
      <c r="R48" s="296"/>
      <c r="S48" s="296"/>
      <c r="T48" s="230" t="str">
        <f t="shared" si="22"/>
        <v/>
      </c>
      <c r="U48" s="233">
        <f>+IFERROR(IF(COUNT(L48,T48),ROUND(SUM(L48,T48)/SUM('Shareholding Pattern'!$L$57,'Shareholding Pattern'!$T$57)*100,2),""),"")</f>
        <v>12.48</v>
      </c>
      <c r="V48" s="296"/>
      <c r="W48" s="234" t="str">
        <f t="shared" si="19"/>
        <v/>
      </c>
      <c r="X48" s="495"/>
      <c r="Y48" s="496"/>
      <c r="Z48" s="296">
        <v>458807</v>
      </c>
      <c r="AR48" t="s">
        <v>211</v>
      </c>
    </row>
    <row r="49" spans="5:44" ht="20.149999999999999" customHeight="1">
      <c r="E49" s="490" t="s">
        <v>70</v>
      </c>
      <c r="F49" s="490"/>
      <c r="G49" s="490"/>
      <c r="H49" s="194">
        <f>+IFERROR(IF(COUNT(H43:H48),ROUND(SUM(H43:H48),0),""),"")</f>
        <v>3940</v>
      </c>
      <c r="I49" s="194">
        <f t="shared" ref="I49:V49" si="23">+IFERROR(IF(COUNT(I43:I48),ROUND(SUM(I43:I48),0),""),"")</f>
        <v>3516339</v>
      </c>
      <c r="J49" s="194" t="str">
        <f t="shared" si="23"/>
        <v/>
      </c>
      <c r="K49" s="169" t="str">
        <f t="shared" si="23"/>
        <v/>
      </c>
      <c r="L49" s="193">
        <f t="shared" si="20"/>
        <v>3516339</v>
      </c>
      <c r="M49" s="177">
        <f>+IFERROR(IF(COUNT(L49),ROUND(L49/'Shareholding Pattern'!$L$57*100,2),""),"")</f>
        <v>95.59</v>
      </c>
      <c r="N49" s="170">
        <f t="shared" si="23"/>
        <v>3516339</v>
      </c>
      <c r="O49" s="170" t="str">
        <f t="shared" si="23"/>
        <v/>
      </c>
      <c r="P49" s="193">
        <f t="shared" ref="P49" si="24">+IFERROR(IF(COUNT(N49:O49),ROUND(SUM(N49:O49),0),""),"")</f>
        <v>3516339</v>
      </c>
      <c r="Q49" s="181">
        <f>+IFERROR(IF(COUNT(P49),ROUND(P49/'Shareholding Pattern'!$P$58*100,2),""),"")</f>
        <v>95.59</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95.59</v>
      </c>
      <c r="V49" s="170" t="str">
        <f t="shared" si="23"/>
        <v/>
      </c>
      <c r="W49" s="187" t="str">
        <f t="shared" si="19"/>
        <v/>
      </c>
      <c r="X49" s="495"/>
      <c r="Y49" s="496"/>
      <c r="Z49" s="194">
        <f t="shared" ref="Z49" si="26">+IFERROR(IF(COUNT(Z43:Z48),ROUND(SUM(Z43:Z48),0),""),"")</f>
        <v>3193020</v>
      </c>
      <c r="AR49" t="s">
        <v>212</v>
      </c>
    </row>
    <row r="50" spans="5:44" ht="20.149999999999999" customHeight="1">
      <c r="E50" s="489" t="s">
        <v>106</v>
      </c>
      <c r="F50" s="489"/>
      <c r="G50" s="489"/>
      <c r="H50" s="194">
        <f>+IFERROR(IF(COUNT(H39,H41,H49),ROUND(SUM(H39,H41,H49),0),""),"")</f>
        <v>3940</v>
      </c>
      <c r="I50" s="194">
        <f t="shared" ref="I50:V50" si="27">+IFERROR(IF(COUNT(I39,I41,I49),ROUND(SUM(I39,I41,I49),0),""),"")</f>
        <v>3516339</v>
      </c>
      <c r="J50" s="194" t="str">
        <f t="shared" si="27"/>
        <v/>
      </c>
      <c r="K50" s="194" t="str">
        <f t="shared" si="27"/>
        <v/>
      </c>
      <c r="L50" s="193">
        <f t="shared" si="20"/>
        <v>3516339</v>
      </c>
      <c r="M50" s="177">
        <f>+IFERROR(IF(COUNT(L50),ROUND(L50/'Shareholding Pattern'!$L$57*100,2),""),"")</f>
        <v>95.59</v>
      </c>
      <c r="N50" s="170">
        <f t="shared" si="27"/>
        <v>3516339</v>
      </c>
      <c r="O50" s="170" t="str">
        <f t="shared" si="27"/>
        <v/>
      </c>
      <c r="P50" s="194">
        <f t="shared" si="27"/>
        <v>3516339</v>
      </c>
      <c r="Q50" s="181">
        <f>+IFERROR(IF(COUNT(P50),ROUND(P50/'Shareholding Pattern'!$P$58*100,2),""),"")</f>
        <v>95.59</v>
      </c>
      <c r="R50" s="194" t="str">
        <f>+IFERROR(IF(COUNT(R39,R40,R49),ROUND(SUM(R39,R40,R49),0),""),"")</f>
        <v/>
      </c>
      <c r="S50" s="194" t="str">
        <f>+IFERROR(IF(COUNT(S39,S40,S49),ROUND(SUM(S39,S40,S49),0),""),"")</f>
        <v/>
      </c>
      <c r="T50" s="362" t="str">
        <f t="shared" si="22"/>
        <v/>
      </c>
      <c r="U50" s="171">
        <f>+IFERROR(IF(COUNT(L50,T50),ROUND(SUM(L50,T50)/SUM('Shareholding Pattern'!$L$57,'Shareholding Pattern'!$T$57)*100,2),""),"")</f>
        <v>95.59</v>
      </c>
      <c r="V50" s="170" t="str">
        <f t="shared" si="27"/>
        <v/>
      </c>
      <c r="W50" s="187" t="str">
        <f t="shared" si="19"/>
        <v/>
      </c>
      <c r="X50" s="497"/>
      <c r="Y50" s="498"/>
      <c r="Z50" s="194">
        <f t="shared" ref="Z50" si="28">+IFERROR(IF(COUNT(Z39,Z41,Z49),ROUND(SUM(Z39,Z41,Z49),0),""),"")</f>
        <v>3193020</v>
      </c>
      <c r="AR50" t="s">
        <v>213</v>
      </c>
    </row>
    <row r="51" spans="5:44"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44" ht="42" customHeight="1">
      <c r="E52" s="131"/>
      <c r="F52" s="247" t="s">
        <v>429</v>
      </c>
      <c r="M52"/>
      <c r="N52"/>
      <c r="O52"/>
      <c r="Q52"/>
      <c r="U52"/>
      <c r="V52"/>
      <c r="W52"/>
      <c r="X52"/>
      <c r="Y52"/>
      <c r="Z52" s="370"/>
    </row>
    <row r="53" spans="5:44" ht="34.5" customHeight="1">
      <c r="E53" s="118" t="s">
        <v>58</v>
      </c>
      <c r="F53" s="529" t="s">
        <v>59</v>
      </c>
      <c r="G53" s="530"/>
      <c r="H53" s="530"/>
      <c r="I53" s="530"/>
      <c r="J53" s="530"/>
      <c r="K53" s="530"/>
      <c r="L53" s="530"/>
      <c r="M53" s="530"/>
      <c r="N53" s="530"/>
      <c r="O53" s="530"/>
      <c r="P53" s="530"/>
      <c r="Q53" s="530"/>
      <c r="R53" s="530"/>
      <c r="S53" s="530"/>
      <c r="T53" s="530"/>
      <c r="U53" s="530"/>
      <c r="V53" s="530"/>
      <c r="W53" s="530"/>
      <c r="X53" s="530"/>
      <c r="Y53" s="530"/>
      <c r="Z53" s="531"/>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510"/>
      <c r="Y54" s="511"/>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512"/>
      <c r="Y55" s="513"/>
      <c r="Z55" s="296"/>
      <c r="AR55" t="s">
        <v>215</v>
      </c>
    </row>
    <row r="56" spans="5:44" ht="31.5" customHeight="1">
      <c r="E56" s="491" t="s">
        <v>73</v>
      </c>
      <c r="F56" s="491"/>
      <c r="G56" s="491"/>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512"/>
      <c r="Y56" s="513"/>
      <c r="Z56" s="151" t="str">
        <f t="shared" si="30"/>
        <v/>
      </c>
      <c r="AR56" t="s">
        <v>216</v>
      </c>
    </row>
    <row r="57" spans="5:44" ht="26.25" customHeight="1">
      <c r="E57" s="492" t="s">
        <v>74</v>
      </c>
      <c r="F57" s="492"/>
      <c r="G57" s="492"/>
      <c r="H57" s="151">
        <f t="shared" ref="H57:Z57" si="31">+IFERROR(IF(COUNT(H26,H50,H55),ROUND(SUM(H26,H50,H55),0),""),"")</f>
        <v>3949</v>
      </c>
      <c r="I57" s="151">
        <f t="shared" si="31"/>
        <v>3678506</v>
      </c>
      <c r="J57" s="151" t="str">
        <f t="shared" si="31"/>
        <v/>
      </c>
      <c r="K57" s="151" t="str">
        <f t="shared" si="31"/>
        <v/>
      </c>
      <c r="L57" s="151">
        <f t="shared" si="31"/>
        <v>3678506</v>
      </c>
      <c r="M57" s="179">
        <f>+IFERROR(IF(COUNT(L57),ROUND(L57/'Shareholding Pattern'!$L$57*100,2),""),0)</f>
        <v>100</v>
      </c>
      <c r="N57" s="155">
        <f t="shared" si="31"/>
        <v>3678506</v>
      </c>
      <c r="O57" s="155" t="str">
        <f t="shared" si="31"/>
        <v/>
      </c>
      <c r="P57" s="151">
        <f t="shared" si="31"/>
        <v>3678506</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514"/>
      <c r="Y57" s="515"/>
      <c r="Z57" s="151">
        <f t="shared" si="31"/>
        <v>3343753</v>
      </c>
    </row>
    <row r="58" spans="5:44" ht="22.5" customHeight="1">
      <c r="E58" s="492" t="s">
        <v>75</v>
      </c>
      <c r="F58" s="492"/>
      <c r="G58" s="492"/>
      <c r="H58" s="151">
        <f t="shared" ref="H58:Z58" si="32">+IFERROR(IF(COUNT(H26,H50,H56),ROUND(SUM(H26,H50,H56),0),""),"")</f>
        <v>3949</v>
      </c>
      <c r="I58" s="151">
        <f t="shared" si="32"/>
        <v>3678506</v>
      </c>
      <c r="J58" s="151" t="str">
        <f t="shared" si="32"/>
        <v/>
      </c>
      <c r="K58" s="151" t="str">
        <f t="shared" si="32"/>
        <v/>
      </c>
      <c r="L58" s="151">
        <f t="shared" si="32"/>
        <v>3678506</v>
      </c>
      <c r="M58" s="292">
        <f>+IFERROR(IF(COUNT(L57),ROUND(L57/'Shareholding Pattern'!$L$57*100,2),""),"")</f>
        <v>100</v>
      </c>
      <c r="N58" s="155">
        <f t="shared" si="32"/>
        <v>3678506</v>
      </c>
      <c r="O58" s="155" t="str">
        <f t="shared" si="32"/>
        <v/>
      </c>
      <c r="P58" s="151">
        <f t="shared" si="32"/>
        <v>3678506</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t="str">
        <f t="shared" si="32"/>
        <v/>
      </c>
      <c r="Y58" s="186" t="str">
        <f>+IFERROR(IF(COUNT(X58),ROUND(SUM(X58)/SUM(L58)*100,2),""),0)</f>
        <v/>
      </c>
      <c r="Z58" s="151">
        <f t="shared" si="32"/>
        <v>3343753</v>
      </c>
      <c r="AR58" t="s">
        <v>217</v>
      </c>
    </row>
    <row r="59" spans="5:44" ht="35.15" customHeight="1">
      <c r="E59" s="501" t="s">
        <v>183</v>
      </c>
      <c r="F59" s="502"/>
      <c r="G59" s="502"/>
      <c r="H59" s="502"/>
      <c r="I59" s="502"/>
      <c r="J59" s="502"/>
      <c r="K59" s="502"/>
      <c r="L59" s="502"/>
      <c r="M59" s="503"/>
      <c r="N59" s="499"/>
      <c r="O59" s="500"/>
      <c r="P59" s="363"/>
      <c r="Q59" s="264"/>
      <c r="R59" s="360"/>
      <c r="S59" s="360"/>
      <c r="T59" s="360"/>
      <c r="U59" s="264"/>
      <c r="V59" s="264"/>
      <c r="W59" s="264"/>
      <c r="X59" s="487"/>
      <c r="Y59" s="487"/>
      <c r="Z59" s="488"/>
    </row>
    <row r="60" spans="5:44" ht="35.15" customHeight="1">
      <c r="E60" s="501" t="s">
        <v>587</v>
      </c>
      <c r="F60" s="502"/>
      <c r="G60" s="502"/>
      <c r="H60" s="502"/>
      <c r="I60" s="502"/>
      <c r="J60" s="502"/>
      <c r="K60" s="502"/>
      <c r="L60" s="502"/>
      <c r="M60" s="503"/>
      <c r="N60" s="536"/>
      <c r="O60" s="500"/>
      <c r="P60" s="363"/>
      <c r="Q60" s="264"/>
      <c r="R60" s="360"/>
      <c r="S60" s="360"/>
      <c r="T60" s="360"/>
      <c r="U60" s="264"/>
      <c r="V60" s="264"/>
      <c r="W60" s="264"/>
      <c r="X60" s="487"/>
      <c r="Y60" s="487"/>
      <c r="Z60" s="488"/>
    </row>
    <row r="61" spans="5:44" ht="35.15" customHeight="1">
      <c r="E61" s="501" t="s">
        <v>588</v>
      </c>
      <c r="F61" s="502"/>
      <c r="G61" s="502"/>
      <c r="H61" s="502"/>
      <c r="I61" s="502"/>
      <c r="J61" s="502"/>
      <c r="K61" s="502"/>
      <c r="L61" s="502"/>
      <c r="M61" s="503"/>
      <c r="N61" s="536"/>
      <c r="O61" s="500"/>
      <c r="P61" s="363"/>
      <c r="Q61" s="264"/>
      <c r="R61" s="360"/>
      <c r="S61" s="360"/>
      <c r="T61" s="360"/>
      <c r="U61" s="264"/>
      <c r="V61" s="264"/>
      <c r="W61" s="264"/>
      <c r="X61" s="487"/>
      <c r="Y61" s="487"/>
      <c r="Z61" s="488"/>
    </row>
    <row r="62" spans="5:44" ht="35.15" customHeight="1">
      <c r="E62" s="501" t="s">
        <v>589</v>
      </c>
      <c r="F62" s="502"/>
      <c r="G62" s="502"/>
      <c r="H62" s="502"/>
      <c r="I62" s="502"/>
      <c r="J62" s="502"/>
      <c r="K62" s="502"/>
      <c r="L62" s="502"/>
      <c r="M62" s="503"/>
      <c r="N62" s="499"/>
      <c r="O62" s="500"/>
      <c r="P62" s="363"/>
      <c r="Q62" s="264"/>
      <c r="R62" s="360"/>
      <c r="S62" s="360"/>
      <c r="T62" s="360"/>
      <c r="U62" s="264"/>
      <c r="V62" s="264"/>
      <c r="W62" s="264"/>
      <c r="X62" s="487"/>
      <c r="Y62" s="487"/>
      <c r="Z62" s="488"/>
    </row>
    <row r="63" spans="5:44"/>
  </sheetData>
  <sheetProtection password="F884"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13">
    <dataValidation type="whole" operator="lessThanOrEqual" allowBlank="1" showInputMessage="1" showErrorMessage="1" sqref="V55">
      <formula1>I55</formula1>
    </dataValidation>
    <dataValidation type="whole" operator="lessThanOrEqual" allowBlank="1" showInputMessage="1" showErrorMessage="1" sqref="Z47">
      <formula1>L47</formula1>
    </dataValidation>
    <dataValidation type="whole" operator="lessThanOrEqual" allowBlank="1" showInputMessage="1" showErrorMessage="1" sqref="Z48">
      <formula1>L48</formula1>
    </dataValidation>
    <dataValidation type="whole" operator="greaterThanOrEqual" allowBlank="1" showInputMessage="1" showErrorMessage="1" sqref="R30:S38 N30:O38 N40:O40 N43:O48 R40:S40 R43:S48 N54:O55 R54:S55 I30:K38 I40:K40 I43:K48">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 type="whole" operator="lessThanOrEqual" allowBlank="1" showInputMessage="1" showErrorMessage="1" sqref="Z43:Z46">
      <formula1>L43</formula1>
    </dataValidation>
    <dataValidation type="whole" operator="lessThanOrEqual" allowBlank="1" showInputMessage="1" showErrorMessage="1" sqref="Z38 Z40">
      <formula1>L38</formula1>
    </dataValidation>
    <dataValidation type="whole" operator="lessThanOrEqual" allowBlank="1" showInputMessage="1" showErrorMessage="1" sqref="V54">
      <formula1>I54</formula1>
    </dataValidation>
    <dataValidation type="whole" operator="greaterThanOrEqual" allowBlank="1" showInputMessage="1" showErrorMessage="1" sqref="I54:K55">
      <formula1>0</formula1>
    </dataValidation>
    <dataValidation type="whole" operator="lessThanOrEqual" allowBlank="1" showInputMessage="1" showErrorMessage="1" sqref="V40 V43:V48">
      <formula1>I40</formula1>
    </dataValidation>
    <dataValidation type="whole" operator="lessThanOrEqual" allowBlank="1" showInputMessage="1" showErrorMessage="1" sqref="Z54:Z55 Z30:Z37">
      <formula1>L30</formula1>
    </dataValidation>
    <dataValidation type="whole" operator="lessThanOrEqual" allowBlank="1" showInputMessage="1" showErrorMessage="1" sqref="V30:V38">
      <formula1>I30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customProperties>
    <customPr name="EpmWorksheetKeyString_GUID" r:id="rId2"/>
  </customProperties>
  <ignoredErrors>
    <ignoredError sqref="P30 T30 L30:L37 L40 L43:L48" formulaRange="1"/>
  </ignoredErrors>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XFC25"/>
  <sheetViews>
    <sheetView showGridLines="0" topLeftCell="D12" zoomScale="85" zoomScaleNormal="85" workbookViewId="0">
      <selection activeCell="F25" sqref="F25"/>
    </sheetView>
  </sheetViews>
  <sheetFormatPr defaultColWidth="0" defaultRowHeight="14.5"/>
  <cols>
    <col min="1" max="1" width="2.453125" hidden="1" customWidth="1"/>
    <col min="2" max="2" width="2.1796875" hidden="1" customWidth="1"/>
    <col min="3" max="3" width="2" hidden="1" customWidth="1"/>
    <col min="4" max="4" width="2.54296875"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7265625" customWidth="1"/>
    <col min="14" max="14" width="16.1796875" hidden="1" customWidth="1"/>
    <col min="15" max="15" width="16.453125" customWidth="1"/>
    <col min="16" max="16" width="10.7265625" customWidth="1"/>
    <col min="17" max="18" width="14.54296875" hidden="1" customWidth="1"/>
    <col min="19" max="19" width="14.54296875" customWidth="1"/>
    <col min="20" max="20" width="19.1796875" customWidth="1"/>
    <col min="21" max="21" width="15.453125" hidden="1" customWidth="1"/>
    <col min="22" max="22" width="8.81640625" hidden="1" customWidth="1"/>
    <col min="23" max="23" width="15.453125" hidden="1" customWidth="1"/>
    <col min="24" max="24" width="8.81640625" hidden="1" customWidth="1"/>
    <col min="25" max="25" width="15.453125" customWidth="1"/>
    <col min="26" max="26" width="18" customWidth="1"/>
    <col min="27" max="27" width="17.1796875" customWidth="1"/>
    <col min="28" max="28" width="4.7265625" customWidth="1"/>
    <col min="29" max="16383" width="4.81640625" hidden="1"/>
  </cols>
  <sheetData>
    <row r="1" spans="5:45" hidden="1">
      <c r="I1">
        <v>9</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9" t="s">
        <v>137</v>
      </c>
      <c r="F9" s="479" t="s">
        <v>136</v>
      </c>
      <c r="G9" s="539" t="s">
        <v>1</v>
      </c>
      <c r="H9" s="539" t="s">
        <v>3</v>
      </c>
      <c r="I9" s="539" t="s">
        <v>4</v>
      </c>
      <c r="J9" s="539" t="s">
        <v>5</v>
      </c>
      <c r="K9" s="539" t="s">
        <v>6</v>
      </c>
      <c r="L9" s="539" t="s">
        <v>7</v>
      </c>
      <c r="M9" s="540" t="s">
        <v>8</v>
      </c>
      <c r="N9" s="541"/>
      <c r="O9" s="541"/>
      <c r="P9" s="542"/>
      <c r="Q9" s="539" t="s">
        <v>9</v>
      </c>
      <c r="R9" s="539" t="s">
        <v>505</v>
      </c>
      <c r="S9" s="539" t="s">
        <v>134</v>
      </c>
      <c r="T9" s="479" t="s">
        <v>143</v>
      </c>
      <c r="U9" s="516" t="s">
        <v>12</v>
      </c>
      <c r="V9" s="517"/>
      <c r="W9" s="516" t="s">
        <v>13</v>
      </c>
      <c r="X9" s="517"/>
      <c r="Y9" s="539" t="s">
        <v>14</v>
      </c>
      <c r="Z9" s="478" t="s">
        <v>499</v>
      </c>
      <c r="AA9" s="539" t="s">
        <v>517</v>
      </c>
    </row>
    <row r="10" spans="5:45" ht="31.5" customHeight="1">
      <c r="E10" s="537"/>
      <c r="F10" s="534"/>
      <c r="G10" s="537"/>
      <c r="H10" s="537"/>
      <c r="I10" s="537"/>
      <c r="J10" s="537"/>
      <c r="K10" s="537"/>
      <c r="L10" s="537"/>
      <c r="M10" s="485" t="s">
        <v>135</v>
      </c>
      <c r="N10" s="524"/>
      <c r="O10" s="525"/>
      <c r="P10" s="539" t="s">
        <v>16</v>
      </c>
      <c r="Q10" s="537"/>
      <c r="R10" s="537"/>
      <c r="S10" s="537"/>
      <c r="T10" s="537"/>
      <c r="U10" s="520"/>
      <c r="V10" s="521"/>
      <c r="W10" s="520"/>
      <c r="X10" s="521"/>
      <c r="Y10" s="537"/>
      <c r="Z10" s="522"/>
      <c r="AA10" s="537"/>
    </row>
    <row r="11" spans="5:45" ht="78.75" customHeight="1">
      <c r="E11" s="538"/>
      <c r="F11" s="535"/>
      <c r="G11" s="538"/>
      <c r="H11" s="538"/>
      <c r="I11" s="538"/>
      <c r="J11" s="538"/>
      <c r="K11" s="538"/>
      <c r="L11" s="538"/>
      <c r="M11" s="33" t="s">
        <v>141</v>
      </c>
      <c r="N11" s="33" t="s">
        <v>18</v>
      </c>
      <c r="O11" s="32" t="s">
        <v>19</v>
      </c>
      <c r="P11" s="538"/>
      <c r="Q11" s="538"/>
      <c r="R11" s="538"/>
      <c r="S11" s="538"/>
      <c r="T11" s="538"/>
      <c r="U11" s="32" t="s">
        <v>20</v>
      </c>
      <c r="V11" s="32" t="s">
        <v>21</v>
      </c>
      <c r="W11" s="32" t="s">
        <v>20</v>
      </c>
      <c r="X11" s="32" t="s">
        <v>21</v>
      </c>
      <c r="Y11" s="538"/>
      <c r="Z11" s="522"/>
      <c r="AA11" s="538"/>
    </row>
    <row r="12" spans="5:45" ht="16.5" customHeight="1">
      <c r="E12" s="9" t="s">
        <v>79</v>
      </c>
      <c r="F12" s="379"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IF(COUNT(H24:$Y$15009)=0,"",SUM(AC1:AC65541))</f>
        <v>9</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402" t="s">
        <v>711</v>
      </c>
      <c r="G15" s="403" t="s">
        <v>712</v>
      </c>
      <c r="H15" s="402">
        <v>138833</v>
      </c>
      <c r="I15" s="47"/>
      <c r="J15" s="47"/>
      <c r="K15" s="410">
        <f t="shared" ref="K15:K23" si="0">+IFERROR(IF(COUNT(H15:J15),ROUND(SUM(H15:J15),0),""),"")</f>
        <v>138833</v>
      </c>
      <c r="L15" s="51">
        <f>+IFERROR(IF(COUNT(K15),ROUND(K15/'Shareholding Pattern'!$L$57*100,2),""),0)</f>
        <v>3.77</v>
      </c>
      <c r="M15" s="207">
        <f t="shared" ref="M15:M23" si="1">IF(H15="","",H15)</f>
        <v>138833</v>
      </c>
      <c r="N15" s="207"/>
      <c r="O15" s="285">
        <f t="shared" ref="O15:O23" si="2">+IFERROR(IF(COUNT(M15:N15),ROUND(SUM(M15,N15),2),""),"")</f>
        <v>138833</v>
      </c>
      <c r="P15" s="51">
        <f>+IFERROR(IF(COUNT(O15),ROUND(O15/('Shareholding Pattern'!$P$58)*100,2),""),0)</f>
        <v>3.77</v>
      </c>
      <c r="Q15" s="47"/>
      <c r="R15" s="47"/>
      <c r="S15" s="410" t="str">
        <f t="shared" ref="S15:S23" si="3">+IFERROR(IF(COUNT(Q15:R15),ROUND(SUM(Q15:R15),0),""),"")</f>
        <v/>
      </c>
      <c r="T15" s="17">
        <f>+IFERROR(IF(COUNT(K15,S15),ROUND(SUM(S15,K15)/SUM('Shareholding Pattern'!$L$57,'Shareholding Pattern'!$T$57)*100,2),""),0)</f>
        <v>3.77</v>
      </c>
      <c r="U15" s="47"/>
      <c r="V15" s="17" t="str">
        <f t="shared" ref="V15:V23" si="4">+IFERROR(IF(COUNT(U15),ROUND(SUM(U15)/SUM(K15)*100,2),""),0)</f>
        <v/>
      </c>
      <c r="W15" s="47"/>
      <c r="X15" s="17" t="str">
        <f t="shared" ref="X15:X23" si="5">+IFERROR(IF(COUNT(W15),ROUND(SUM(W15)/SUM(K15)*100,2),""),0)</f>
        <v/>
      </c>
      <c r="Y15" s="402">
        <v>138833</v>
      </c>
      <c r="Z15" s="284"/>
      <c r="AA15" s="334"/>
      <c r="AB15" s="11"/>
      <c r="AC15" s="11">
        <f t="shared" ref="AC15:AC23" si="6">IF(SUM(H15:Y15)&gt;0,1,0)</f>
        <v>1</v>
      </c>
    </row>
    <row r="16" spans="5:45" ht="24.75" customHeight="1">
      <c r="E16" s="195">
        <v>2</v>
      </c>
      <c r="F16" s="402" t="s">
        <v>713</v>
      </c>
      <c r="G16" s="402" t="s">
        <v>714</v>
      </c>
      <c r="H16" s="402">
        <v>6300</v>
      </c>
      <c r="I16" s="47"/>
      <c r="J16" s="47"/>
      <c r="K16" s="410">
        <f t="shared" si="0"/>
        <v>6300</v>
      </c>
      <c r="L16" s="51">
        <f>+IFERROR(IF(COUNT(K16),ROUND(K16/'Shareholding Pattern'!$L$57*100,2),""),0)</f>
        <v>0.17</v>
      </c>
      <c r="M16" s="207">
        <f t="shared" si="1"/>
        <v>6300</v>
      </c>
      <c r="N16" s="207"/>
      <c r="O16" s="285">
        <f t="shared" si="2"/>
        <v>6300</v>
      </c>
      <c r="P16" s="51">
        <f>+IFERROR(IF(COUNT(O16),ROUND(O16/('Shareholding Pattern'!$P$58)*100,2),""),0)</f>
        <v>0.17</v>
      </c>
      <c r="Q16" s="47"/>
      <c r="R16" s="47"/>
      <c r="S16" s="410" t="str">
        <f t="shared" si="3"/>
        <v/>
      </c>
      <c r="T16" s="17">
        <f>+IFERROR(IF(COUNT(K16,S16),ROUND(SUM(S16,K16)/SUM('Shareholding Pattern'!$L$57,'Shareholding Pattern'!$T$57)*100,2),""),0)</f>
        <v>0.17</v>
      </c>
      <c r="U16" s="47"/>
      <c r="V16" s="17" t="str">
        <f t="shared" si="4"/>
        <v/>
      </c>
      <c r="W16" s="47"/>
      <c r="X16" s="17" t="str">
        <f t="shared" si="5"/>
        <v/>
      </c>
      <c r="Y16" s="402">
        <v>6067</v>
      </c>
      <c r="Z16" s="284"/>
      <c r="AA16" s="334"/>
      <c r="AB16" s="11"/>
      <c r="AC16" s="11">
        <f t="shared" si="6"/>
        <v>1</v>
      </c>
    </row>
    <row r="17" spans="5:29" ht="24.75" customHeight="1">
      <c r="E17" s="195">
        <v>3</v>
      </c>
      <c r="F17" s="402" t="s">
        <v>715</v>
      </c>
      <c r="G17" s="404" t="s">
        <v>716</v>
      </c>
      <c r="H17" s="402">
        <v>5833</v>
      </c>
      <c r="I17" s="47"/>
      <c r="J17" s="47"/>
      <c r="K17" s="410">
        <f t="shared" si="0"/>
        <v>5833</v>
      </c>
      <c r="L17" s="51">
        <f>+IFERROR(IF(COUNT(K17),ROUND(K17/'Shareholding Pattern'!$L$57*100,2),""),0)</f>
        <v>0.16</v>
      </c>
      <c r="M17" s="207">
        <f t="shared" si="1"/>
        <v>5833</v>
      </c>
      <c r="N17" s="207"/>
      <c r="O17" s="285">
        <f t="shared" si="2"/>
        <v>5833</v>
      </c>
      <c r="P17" s="51">
        <f>+IFERROR(IF(COUNT(O17),ROUND(O17/('Shareholding Pattern'!$P$58)*100,2),""),0)</f>
        <v>0.16</v>
      </c>
      <c r="Q17" s="47"/>
      <c r="R17" s="47"/>
      <c r="S17" s="410" t="str">
        <f t="shared" si="3"/>
        <v/>
      </c>
      <c r="T17" s="17">
        <f>+IFERROR(IF(COUNT(K17,S17),ROUND(SUM(S17,K17)/SUM('Shareholding Pattern'!$L$57,'Shareholding Pattern'!$T$57)*100,2),""),0)</f>
        <v>0.16</v>
      </c>
      <c r="U17" s="47"/>
      <c r="V17" s="17" t="str">
        <f t="shared" si="4"/>
        <v/>
      </c>
      <c r="W17" s="47"/>
      <c r="X17" s="17" t="str">
        <f t="shared" si="5"/>
        <v/>
      </c>
      <c r="Y17" s="47">
        <v>5833</v>
      </c>
      <c r="Z17" s="284"/>
      <c r="AA17" s="334"/>
      <c r="AB17" s="11"/>
      <c r="AC17" s="11">
        <f t="shared" si="6"/>
        <v>1</v>
      </c>
    </row>
    <row r="18" spans="5:29" ht="24.75" customHeight="1">
      <c r="E18" s="195">
        <v>4</v>
      </c>
      <c r="F18" s="402" t="s">
        <v>717</v>
      </c>
      <c r="G18" s="404" t="s">
        <v>718</v>
      </c>
      <c r="H18" s="402">
        <v>5833</v>
      </c>
      <c r="I18" s="47"/>
      <c r="J18" s="47"/>
      <c r="K18" s="410">
        <f t="shared" si="0"/>
        <v>5833</v>
      </c>
      <c r="L18" s="51">
        <f>+IFERROR(IF(COUNT(K18),ROUND(K18/'Shareholding Pattern'!$L$57*100,2),""),0)</f>
        <v>0.16</v>
      </c>
      <c r="M18" s="207">
        <f t="shared" si="1"/>
        <v>5833</v>
      </c>
      <c r="N18" s="207"/>
      <c r="O18" s="285">
        <f t="shared" si="2"/>
        <v>5833</v>
      </c>
      <c r="P18" s="51">
        <f>+IFERROR(IF(COUNT(O18),ROUND(O18/('Shareholding Pattern'!$P$58)*100,2),""),0)</f>
        <v>0.16</v>
      </c>
      <c r="Q18" s="47"/>
      <c r="R18" s="47"/>
      <c r="S18" s="410" t="str">
        <f t="shared" si="3"/>
        <v/>
      </c>
      <c r="T18" s="17">
        <f>+IFERROR(IF(COUNT(K18,S18),ROUND(SUM(S18,K18)/SUM('Shareholding Pattern'!$L$57,'Shareholding Pattern'!$T$57)*100,2),""),0)</f>
        <v>0.16</v>
      </c>
      <c r="U18" s="47"/>
      <c r="V18" s="17" t="str">
        <f t="shared" si="4"/>
        <v/>
      </c>
      <c r="W18" s="47"/>
      <c r="X18" s="17" t="str">
        <f t="shared" si="5"/>
        <v/>
      </c>
      <c r="Y18" s="47">
        <v>0</v>
      </c>
      <c r="Z18" s="284"/>
      <c r="AA18" s="334"/>
      <c r="AB18" s="11"/>
      <c r="AC18" s="11">
        <f t="shared" si="6"/>
        <v>1</v>
      </c>
    </row>
    <row r="19" spans="5:29" ht="24.75" customHeight="1">
      <c r="E19" s="195">
        <v>5</v>
      </c>
      <c r="F19" s="402" t="s">
        <v>719</v>
      </c>
      <c r="G19" s="403" t="s">
        <v>720</v>
      </c>
      <c r="H19" s="402">
        <v>1167</v>
      </c>
      <c r="I19" s="47"/>
      <c r="J19" s="47"/>
      <c r="K19" s="410">
        <f t="shared" si="0"/>
        <v>1167</v>
      </c>
      <c r="L19" s="51">
        <f>+IFERROR(IF(COUNT(K19),ROUND(K19/'Shareholding Pattern'!$L$57*100,2),""),0)</f>
        <v>0.03</v>
      </c>
      <c r="M19" s="207">
        <f t="shared" si="1"/>
        <v>1167</v>
      </c>
      <c r="N19" s="207"/>
      <c r="O19" s="285">
        <f t="shared" si="2"/>
        <v>1167</v>
      </c>
      <c r="P19" s="51">
        <f>+IFERROR(IF(COUNT(O19),ROUND(O19/('Shareholding Pattern'!$P$58)*100,2),""),0)</f>
        <v>0.03</v>
      </c>
      <c r="Q19" s="47"/>
      <c r="R19" s="47"/>
      <c r="S19" s="410" t="str">
        <f t="shared" si="3"/>
        <v/>
      </c>
      <c r="T19" s="17">
        <f>+IFERROR(IF(COUNT(K19,S19),ROUND(SUM(S19,K19)/SUM('Shareholding Pattern'!$L$57,'Shareholding Pattern'!$T$57)*100,2),""),0)</f>
        <v>0.03</v>
      </c>
      <c r="U19" s="47"/>
      <c r="V19" s="17" t="str">
        <f t="shared" si="4"/>
        <v/>
      </c>
      <c r="W19" s="47"/>
      <c r="X19" s="17" t="str">
        <f t="shared" si="5"/>
        <v/>
      </c>
      <c r="Y19" s="47">
        <v>0</v>
      </c>
      <c r="Z19" s="284"/>
      <c r="AA19" s="334"/>
      <c r="AB19" s="11"/>
      <c r="AC19" s="11">
        <f t="shared" si="6"/>
        <v>1</v>
      </c>
    </row>
    <row r="20" spans="5:29" ht="24.75" customHeight="1">
      <c r="E20" s="195">
        <v>6</v>
      </c>
      <c r="F20" s="402" t="s">
        <v>721</v>
      </c>
      <c r="G20" s="403" t="s">
        <v>722</v>
      </c>
      <c r="H20" s="402">
        <v>1167</v>
      </c>
      <c r="I20" s="47"/>
      <c r="J20" s="47"/>
      <c r="K20" s="410">
        <f t="shared" si="0"/>
        <v>1167</v>
      </c>
      <c r="L20" s="51">
        <f>+IFERROR(IF(COUNT(K20),ROUND(K20/'Shareholding Pattern'!$L$57*100,2),""),0)</f>
        <v>0.03</v>
      </c>
      <c r="M20" s="207">
        <f t="shared" si="1"/>
        <v>1167</v>
      </c>
      <c r="N20" s="207"/>
      <c r="O20" s="285">
        <f t="shared" si="2"/>
        <v>1167</v>
      </c>
      <c r="P20" s="51">
        <f>+IFERROR(IF(COUNT(O20),ROUND(O20/('Shareholding Pattern'!$P$58)*100,2),""),0)</f>
        <v>0.03</v>
      </c>
      <c r="Q20" s="47"/>
      <c r="R20" s="47"/>
      <c r="S20" s="410" t="str">
        <f t="shared" si="3"/>
        <v/>
      </c>
      <c r="T20" s="17">
        <f>+IFERROR(IF(COUNT(K20,S20),ROUND(SUM(S20,K20)/SUM('Shareholding Pattern'!$L$57,'Shareholding Pattern'!$T$57)*100,2),""),0)</f>
        <v>0.03</v>
      </c>
      <c r="U20" s="47"/>
      <c r="V20" s="17" t="str">
        <f t="shared" si="4"/>
        <v/>
      </c>
      <c r="W20" s="47"/>
      <c r="X20" s="17" t="str">
        <f t="shared" si="5"/>
        <v/>
      </c>
      <c r="Y20" s="47">
        <v>0</v>
      </c>
      <c r="Z20" s="284"/>
      <c r="AA20" s="334"/>
      <c r="AB20" s="11"/>
      <c r="AC20" s="11">
        <f t="shared" si="6"/>
        <v>1</v>
      </c>
    </row>
    <row r="21" spans="5:29" ht="24.75" customHeight="1">
      <c r="E21" s="195">
        <v>7</v>
      </c>
      <c r="F21" s="402" t="s">
        <v>723</v>
      </c>
      <c r="G21" s="403" t="s">
        <v>724</v>
      </c>
      <c r="H21" s="402">
        <v>1167</v>
      </c>
      <c r="I21" s="47"/>
      <c r="J21" s="47"/>
      <c r="K21" s="410">
        <f t="shared" si="0"/>
        <v>1167</v>
      </c>
      <c r="L21" s="51">
        <f>+IFERROR(IF(COUNT(K21),ROUND(K21/'Shareholding Pattern'!$L$57*100,2),""),0)</f>
        <v>0.03</v>
      </c>
      <c r="M21" s="207">
        <f t="shared" si="1"/>
        <v>1167</v>
      </c>
      <c r="N21" s="207"/>
      <c r="O21" s="285">
        <f t="shared" si="2"/>
        <v>1167</v>
      </c>
      <c r="P21" s="51">
        <f>+IFERROR(IF(COUNT(O21),ROUND(O21/('Shareholding Pattern'!$P$58)*100,2),""),0)</f>
        <v>0.03</v>
      </c>
      <c r="Q21" s="47"/>
      <c r="R21" s="47"/>
      <c r="S21" s="410" t="str">
        <f t="shared" si="3"/>
        <v/>
      </c>
      <c r="T21" s="17">
        <f>+IFERROR(IF(COUNT(K21,S21),ROUND(SUM(S21,K21)/SUM('Shareholding Pattern'!$L$57,'Shareholding Pattern'!$T$57)*100,2),""),0)</f>
        <v>0.03</v>
      </c>
      <c r="U21" s="47"/>
      <c r="V21" s="17" t="str">
        <f t="shared" si="4"/>
        <v/>
      </c>
      <c r="W21" s="47"/>
      <c r="X21" s="17" t="str">
        <f t="shared" si="5"/>
        <v/>
      </c>
      <c r="Y21" s="47">
        <v>0</v>
      </c>
      <c r="Z21" s="284"/>
      <c r="AA21" s="334"/>
      <c r="AB21" s="11"/>
      <c r="AC21" s="11">
        <f t="shared" si="6"/>
        <v>1</v>
      </c>
    </row>
    <row r="22" spans="5:29" ht="24.75" customHeight="1">
      <c r="E22" s="195">
        <v>8</v>
      </c>
      <c r="F22" s="402" t="s">
        <v>725</v>
      </c>
      <c r="G22" s="403" t="s">
        <v>726</v>
      </c>
      <c r="H22" s="402">
        <v>1167</v>
      </c>
      <c r="I22" s="47"/>
      <c r="J22" s="47"/>
      <c r="K22" s="410">
        <f t="shared" si="0"/>
        <v>1167</v>
      </c>
      <c r="L22" s="51">
        <f>+IFERROR(IF(COUNT(K22),ROUND(K22/'Shareholding Pattern'!$L$57*100,2),""),0)</f>
        <v>0.03</v>
      </c>
      <c r="M22" s="207">
        <f t="shared" si="1"/>
        <v>1167</v>
      </c>
      <c r="N22" s="207"/>
      <c r="O22" s="285">
        <f t="shared" si="2"/>
        <v>1167</v>
      </c>
      <c r="P22" s="51">
        <f>+IFERROR(IF(COUNT(O22),ROUND(O22/('Shareholding Pattern'!$P$58)*100,2),""),0)</f>
        <v>0.03</v>
      </c>
      <c r="Q22" s="47"/>
      <c r="R22" s="47"/>
      <c r="S22" s="410" t="str">
        <f t="shared" si="3"/>
        <v/>
      </c>
      <c r="T22" s="17">
        <f>+IFERROR(IF(COUNT(K22,S22),ROUND(SUM(S22,K22)/SUM('Shareholding Pattern'!$L$57,'Shareholding Pattern'!$T$57)*100,2),""),0)</f>
        <v>0.03</v>
      </c>
      <c r="U22" s="47"/>
      <c r="V22" s="17" t="str">
        <f t="shared" si="4"/>
        <v/>
      </c>
      <c r="W22" s="47"/>
      <c r="X22" s="17" t="str">
        <f t="shared" si="5"/>
        <v/>
      </c>
      <c r="Y22" s="47">
        <v>0</v>
      </c>
      <c r="Z22" s="284"/>
      <c r="AA22" s="334"/>
      <c r="AB22" s="11"/>
      <c r="AC22" s="11">
        <f t="shared" si="6"/>
        <v>1</v>
      </c>
    </row>
    <row r="23" spans="5:29" ht="24.75" customHeight="1">
      <c r="E23" s="195">
        <v>9</v>
      </c>
      <c r="F23" s="402" t="s">
        <v>727</v>
      </c>
      <c r="G23" s="403" t="s">
        <v>728</v>
      </c>
      <c r="H23" s="402">
        <v>700</v>
      </c>
      <c r="I23" s="47"/>
      <c r="J23" s="47"/>
      <c r="K23" s="410">
        <f t="shared" si="0"/>
        <v>700</v>
      </c>
      <c r="L23" s="51">
        <f>+IFERROR(IF(COUNT(K23),ROUND(K23/'Shareholding Pattern'!$L$57*100,2),""),0)</f>
        <v>0.02</v>
      </c>
      <c r="M23" s="207">
        <f t="shared" si="1"/>
        <v>700</v>
      </c>
      <c r="N23" s="207"/>
      <c r="O23" s="285">
        <f t="shared" si="2"/>
        <v>700</v>
      </c>
      <c r="P23" s="51">
        <f>+IFERROR(IF(COUNT(O23),ROUND(O23/('Shareholding Pattern'!$P$58)*100,2),""),0)</f>
        <v>0.02</v>
      </c>
      <c r="Q23" s="47"/>
      <c r="R23" s="47"/>
      <c r="S23" s="410" t="str">
        <f t="shared" si="3"/>
        <v/>
      </c>
      <c r="T23" s="17">
        <f>+IFERROR(IF(COUNT(K23,S23),ROUND(SUM(S23,K23)/SUM('Shareholding Pattern'!$L$57,'Shareholding Pattern'!$T$57)*100,2),""),0)</f>
        <v>0.02</v>
      </c>
      <c r="U23" s="47"/>
      <c r="V23" s="17" t="str">
        <f t="shared" si="4"/>
        <v/>
      </c>
      <c r="W23" s="47"/>
      <c r="X23" s="17" t="str">
        <f t="shared" si="5"/>
        <v/>
      </c>
      <c r="Y23" s="47">
        <v>0</v>
      </c>
      <c r="Z23" s="284"/>
      <c r="AA23" s="334"/>
      <c r="AB23" s="11"/>
      <c r="AC23" s="11">
        <f t="shared" si="6"/>
        <v>1</v>
      </c>
    </row>
    <row r="24" spans="5:29" ht="16.5" hidden="1" customHeight="1">
      <c r="E24" s="196"/>
      <c r="F24" s="200"/>
      <c r="G24" s="200"/>
      <c r="H24" s="200"/>
      <c r="I24" s="200"/>
      <c r="J24" s="200"/>
      <c r="K24" s="200"/>
      <c r="L24" s="200"/>
      <c r="M24" s="200"/>
      <c r="N24" s="200"/>
      <c r="O24" s="200"/>
      <c r="P24" s="200"/>
      <c r="Q24" s="200"/>
      <c r="R24" s="200"/>
      <c r="S24" s="200"/>
      <c r="T24" s="200"/>
      <c r="U24" s="200"/>
      <c r="V24" s="200"/>
      <c r="W24" s="200"/>
      <c r="X24" s="200"/>
      <c r="Y24" s="201"/>
    </row>
    <row r="25" spans="5:29" ht="20.149999999999999" customHeight="1">
      <c r="E25" s="127"/>
      <c r="F25" s="62" t="s">
        <v>450</v>
      </c>
      <c r="G25" s="62" t="s">
        <v>19</v>
      </c>
      <c r="H25" s="53">
        <f>+IFERROR(IF(COUNT(H14:H24),ROUND(SUM(H14:H24),0),""),"")</f>
        <v>162167</v>
      </c>
      <c r="I25" s="53" t="str">
        <f>+IFERROR(IF(COUNT(I14:I24),ROUND(SUM(I14:I24),0),""),"")</f>
        <v/>
      </c>
      <c r="J25" s="53" t="str">
        <f>+IFERROR(IF(COUNT(J14:J24),ROUND(SUM(J14:J24),0),""),"")</f>
        <v/>
      </c>
      <c r="K25" s="53">
        <f>+IFERROR(IF(COUNT(K14:K24),ROUND(SUM(K14:K24),0),""),"")</f>
        <v>162167</v>
      </c>
      <c r="L25" s="17">
        <f>+IFERROR(IF(COUNT(K25),ROUND(K25/'Shareholding Pattern'!$L$57*100,2),""),0)</f>
        <v>4.41</v>
      </c>
      <c r="M25" s="35">
        <f>+IFERROR(IF(COUNT(M14:M24),ROUND(SUM(M14:M24),0),""),"")</f>
        <v>162167</v>
      </c>
      <c r="N25" s="35" t="str">
        <f>+IFERROR(IF(COUNT(N14:N24),ROUND(SUM(N14:N24),0),""),"")</f>
        <v/>
      </c>
      <c r="O25" s="35">
        <f>+IFERROR(IF(COUNT(O14:O24),ROUND(SUM(O14:O24),0),""),"")</f>
        <v>162167</v>
      </c>
      <c r="P25" s="17">
        <f>+IFERROR(IF(COUNT(O25),ROUND(O25/('Shareholding Pattern'!$P$58)*100,2),""),0)</f>
        <v>4.41</v>
      </c>
      <c r="Q25" s="53" t="str">
        <f>+IFERROR(IF(COUNT(Q14:Q24),ROUND(SUM(Q14:Q24),0),""),"")</f>
        <v/>
      </c>
      <c r="R25" s="53" t="str">
        <f>+IFERROR(IF(COUNT(R14:R24),ROUND(SUM(R14:R24),0),""),"")</f>
        <v/>
      </c>
      <c r="S25" s="53" t="str">
        <f>+IFERROR(IF(COUNT(S14:S24),ROUND(SUM(S14:S24),0),""),"")</f>
        <v/>
      </c>
      <c r="T25" s="17">
        <f>+IFERROR(IF(COUNT(K25,S25),ROUND(SUM(S25,K25)/SUM('Shareholding Pattern'!$L$57,'Shareholding Pattern'!$T$57)*100,2),""),0)</f>
        <v>4.41</v>
      </c>
      <c r="U25" s="53" t="str">
        <f>+IFERROR(IF(COUNT(U14:U24),ROUND(SUM(U14:U24),0),""),"")</f>
        <v/>
      </c>
      <c r="V25" s="17" t="str">
        <f>+IFERROR(IF(COUNT(U25),ROUND(SUM(U25)/SUM(K25)*100,2),""),0)</f>
        <v/>
      </c>
      <c r="W25" s="53" t="str">
        <f>+IFERROR(IF(COUNT(W14:W24),ROUND(SUM(W14:W24),0),""),"")</f>
        <v/>
      </c>
      <c r="X25" s="17" t="str">
        <f>+IFERROR(IF(COUNT(W25),ROUND(SUM(W25)/SUM(K25)*100,2),""),0)</f>
        <v/>
      </c>
      <c r="Y25" s="53">
        <f>+IFERROR(IF(COUNT(Y14:Y24),ROUND(SUM(Y14:Y24),0),""),"")</f>
        <v>150733</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3">
      <formula1>K13</formula1>
    </dataValidation>
    <dataValidation type="whole" operator="lessThanOrEqual" allowBlank="1" showInputMessage="1" showErrorMessage="1" sqref="U13 U15:U23">
      <formula1>H13</formula1>
    </dataValidation>
    <dataValidation type="whole" operator="lessThanOrEqual" allowBlank="1" showInputMessage="1" showErrorMessage="1" sqref="W13 W15:W23">
      <formula1>H13</formula1>
    </dataValidation>
    <dataValidation type="whole" operator="greaterThanOrEqual" allowBlank="1" showInputMessage="1" showErrorMessage="1" sqref="Q13:R13 H13:J13 M13:N13 M15:N23 Q15:R23 H15:J23">
      <formula1>0</formula1>
    </dataValidation>
    <dataValidation type="textLength" operator="equal" allowBlank="1" showInputMessage="1" showErrorMessage="1" prompt="[A-Z][A-Z][A-Z][A-Z][A-Z][0-9][0-9][0-9][0-9][A-Z]_x000a__x000a_In absence of PAN write : ZZZZZ9999Z" sqref="G13 G15:G23">
      <formula1>10</formula1>
    </dataValidation>
    <dataValidation type="list" allowBlank="1" showInputMessage="1" showErrorMessage="1" sqref="AA13 AA15:AA23">
      <formula1>$AR$2:$AS$2</formula1>
    </dataValidation>
  </dataValidations>
  <hyperlinks>
    <hyperlink ref="G25" location="'Shareholding Pattern'!F14" display="Total"/>
    <hyperlink ref="F25" location="'Shareholding Pattern'!F14" display="Total"/>
  </hyperlinks>
  <pageMargins left="0.7" right="0.7" top="0.75" bottom="0.75" header="0.3" footer="0.3"/>
  <pageSetup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6145" r:id="rId5" name="Button 1">
              <controlPr defaultSize="0" print="0" autoFill="0" autoPict="0" macro="[0]!opentextblock">
                <anchor moveWithCells="1" sizeWithCells="1">
                  <from>
                    <xdr:col>25</xdr:col>
                    <xdr:colOff>69850</xdr:colOff>
                    <xdr:row>14</xdr:row>
                    <xdr:rowOff>69850</xdr:rowOff>
                  </from>
                  <to>
                    <xdr:col>25</xdr:col>
                    <xdr:colOff>1136650</xdr:colOff>
                    <xdr:row>14</xdr:row>
                    <xdr:rowOff>266700</xdr:rowOff>
                  </to>
                </anchor>
              </controlPr>
            </control>
          </mc:Choice>
        </mc:AlternateContent>
        <mc:AlternateContent xmlns:mc="http://schemas.openxmlformats.org/markup-compatibility/2006">
          <mc:Choice Requires="x14">
            <control shapeId="6146" r:id="rId6" name="Button 2">
              <controlPr defaultSize="0" print="0" autoFill="0" autoPict="0" macro="[0]!opentextblock">
                <anchor moveWithCells="1" sizeWithCells="1">
                  <from>
                    <xdr:col>25</xdr:col>
                    <xdr:colOff>69850</xdr:colOff>
                    <xdr:row>15</xdr:row>
                    <xdr:rowOff>69850</xdr:rowOff>
                  </from>
                  <to>
                    <xdr:col>25</xdr:col>
                    <xdr:colOff>1136650</xdr:colOff>
                    <xdr:row>15</xdr:row>
                    <xdr:rowOff>266700</xdr:rowOff>
                  </to>
                </anchor>
              </controlPr>
            </control>
          </mc:Choice>
        </mc:AlternateContent>
        <mc:AlternateContent xmlns:mc="http://schemas.openxmlformats.org/markup-compatibility/2006">
          <mc:Choice Requires="x14">
            <control shapeId="6147" r:id="rId7" name="Button 3">
              <controlPr defaultSize="0" print="0" autoFill="0" autoPict="0" macro="[0]!opentextblock">
                <anchor moveWithCells="1" sizeWithCells="1">
                  <from>
                    <xdr:col>25</xdr:col>
                    <xdr:colOff>69850</xdr:colOff>
                    <xdr:row>16</xdr:row>
                    <xdr:rowOff>69850</xdr:rowOff>
                  </from>
                  <to>
                    <xdr:col>25</xdr:col>
                    <xdr:colOff>1136650</xdr:colOff>
                    <xdr:row>16</xdr:row>
                    <xdr:rowOff>266700</xdr:rowOff>
                  </to>
                </anchor>
              </controlPr>
            </control>
          </mc:Choice>
        </mc:AlternateContent>
        <mc:AlternateContent xmlns:mc="http://schemas.openxmlformats.org/markup-compatibility/2006">
          <mc:Choice Requires="x14">
            <control shapeId="6148" r:id="rId8" name="Button 4">
              <controlPr defaultSize="0" print="0" autoFill="0" autoPict="0" macro="[0]!opentextblock">
                <anchor moveWithCells="1" sizeWithCells="1">
                  <from>
                    <xdr:col>25</xdr:col>
                    <xdr:colOff>69850</xdr:colOff>
                    <xdr:row>17</xdr:row>
                    <xdr:rowOff>69850</xdr:rowOff>
                  </from>
                  <to>
                    <xdr:col>25</xdr:col>
                    <xdr:colOff>1136650</xdr:colOff>
                    <xdr:row>17</xdr:row>
                    <xdr:rowOff>266700</xdr:rowOff>
                  </to>
                </anchor>
              </controlPr>
            </control>
          </mc:Choice>
        </mc:AlternateContent>
        <mc:AlternateContent xmlns:mc="http://schemas.openxmlformats.org/markup-compatibility/2006">
          <mc:Choice Requires="x14">
            <control shapeId="6149" r:id="rId9" name="Button 5">
              <controlPr defaultSize="0" print="0" autoFill="0" autoPict="0" macro="[0]!opentextblock">
                <anchor moveWithCells="1" sizeWithCells="1">
                  <from>
                    <xdr:col>25</xdr:col>
                    <xdr:colOff>69850</xdr:colOff>
                    <xdr:row>18</xdr:row>
                    <xdr:rowOff>69850</xdr:rowOff>
                  </from>
                  <to>
                    <xdr:col>25</xdr:col>
                    <xdr:colOff>1136650</xdr:colOff>
                    <xdr:row>18</xdr:row>
                    <xdr:rowOff>266700</xdr:rowOff>
                  </to>
                </anchor>
              </controlPr>
            </control>
          </mc:Choice>
        </mc:AlternateContent>
        <mc:AlternateContent xmlns:mc="http://schemas.openxmlformats.org/markup-compatibility/2006">
          <mc:Choice Requires="x14">
            <control shapeId="6150" r:id="rId10" name="Button 6">
              <controlPr defaultSize="0" print="0" autoFill="0" autoPict="0" macro="[0]!opentextblock">
                <anchor moveWithCells="1" sizeWithCells="1">
                  <from>
                    <xdr:col>25</xdr:col>
                    <xdr:colOff>69850</xdr:colOff>
                    <xdr:row>19</xdr:row>
                    <xdr:rowOff>69850</xdr:rowOff>
                  </from>
                  <to>
                    <xdr:col>25</xdr:col>
                    <xdr:colOff>1136650</xdr:colOff>
                    <xdr:row>19</xdr:row>
                    <xdr:rowOff>266700</xdr:rowOff>
                  </to>
                </anchor>
              </controlPr>
            </control>
          </mc:Choice>
        </mc:AlternateContent>
        <mc:AlternateContent xmlns:mc="http://schemas.openxmlformats.org/markup-compatibility/2006">
          <mc:Choice Requires="x14">
            <control shapeId="6151" r:id="rId11" name="Button 7">
              <controlPr defaultSize="0" print="0" autoFill="0" autoPict="0" macro="[0]!opentextblock">
                <anchor moveWithCells="1" sizeWithCells="1">
                  <from>
                    <xdr:col>25</xdr:col>
                    <xdr:colOff>69850</xdr:colOff>
                    <xdr:row>20</xdr:row>
                    <xdr:rowOff>69850</xdr:rowOff>
                  </from>
                  <to>
                    <xdr:col>25</xdr:col>
                    <xdr:colOff>1136650</xdr:colOff>
                    <xdr:row>20</xdr:row>
                    <xdr:rowOff>266700</xdr:rowOff>
                  </to>
                </anchor>
              </controlPr>
            </control>
          </mc:Choice>
        </mc:AlternateContent>
        <mc:AlternateContent xmlns:mc="http://schemas.openxmlformats.org/markup-compatibility/2006">
          <mc:Choice Requires="x14">
            <control shapeId="6152" r:id="rId12" name="Button 8">
              <controlPr defaultSize="0" print="0" autoFill="0" autoPict="0" macro="[0]!opentextblock">
                <anchor moveWithCells="1" sizeWithCells="1">
                  <from>
                    <xdr:col>25</xdr:col>
                    <xdr:colOff>69850</xdr:colOff>
                    <xdr:row>21</xdr:row>
                    <xdr:rowOff>69850</xdr:rowOff>
                  </from>
                  <to>
                    <xdr:col>25</xdr:col>
                    <xdr:colOff>1136650</xdr:colOff>
                    <xdr:row>21</xdr:row>
                    <xdr:rowOff>266700</xdr:rowOff>
                  </to>
                </anchor>
              </controlPr>
            </control>
          </mc:Choice>
        </mc:AlternateContent>
        <mc:AlternateContent xmlns:mc="http://schemas.openxmlformats.org/markup-compatibility/2006">
          <mc:Choice Requires="x14">
            <control shapeId="6153" r:id="rId13" name="Button 9">
              <controlPr defaultSize="0" print="0" autoFill="0" autoPict="0" macro="[0]!opentextblock">
                <anchor moveWithCells="1" sizeWithCells="1">
                  <from>
                    <xdr:col>25</xdr:col>
                    <xdr:colOff>69850</xdr:colOff>
                    <xdr:row>22</xdr:row>
                    <xdr:rowOff>69850</xdr:rowOff>
                  </from>
                  <to>
                    <xdr:col>25</xdr:col>
                    <xdr:colOff>1136650</xdr:colOff>
                    <xdr:row>22</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topLeftCell="D7" workbookViewId="0">
      <selection activeCell="M10" sqref="M10:M11"/>
    </sheetView>
  </sheetViews>
  <sheetFormatPr defaultColWidth="0" defaultRowHeight="14.5"/>
  <cols>
    <col min="1" max="3" width="0" hidden="1" customWidth="1"/>
    <col min="4" max="4" width="2.7265625" customWidth="1"/>
    <col min="5" max="5" width="9.1796875" customWidth="1"/>
    <col min="6" max="6" width="14" customWidth="1"/>
    <col min="7" max="8" width="15.7265625" customWidth="1"/>
    <col min="9" max="9" width="13" hidden="1" customWidth="1"/>
    <col min="10" max="10" width="20.1796875" customWidth="1"/>
    <col min="11" max="11" width="18.1796875" customWidth="1"/>
    <col min="12" max="12" width="14" customWidth="1"/>
    <col min="13" max="14" width="15.7265625" customWidth="1"/>
    <col min="15" max="15" width="20.1796875" customWidth="1"/>
    <col min="16" max="16" width="18.1796875" customWidth="1"/>
    <col min="17" max="18" width="9.1796875" customWidth="1"/>
    <col min="19" max="19" width="18.7265625" customWidth="1"/>
    <col min="20" max="20" width="11.54296875" customWidth="1"/>
    <col min="21" max="21" width="10.453125" customWidth="1"/>
    <col min="22" max="22" width="31" customWidth="1"/>
    <col min="23" max="23" width="9.1796875" customWidth="1"/>
    <col min="24" max="27" width="0" hidden="1" customWidth="1"/>
    <col min="28" max="16384" width="9.1796875" hidden="1"/>
  </cols>
  <sheetData>
    <row r="1" spans="1:27" hidden="1">
      <c r="I1">
        <v>0</v>
      </c>
      <c r="L1" t="s">
        <v>111</v>
      </c>
      <c r="M1" t="s">
        <v>122</v>
      </c>
      <c r="N1" t="s">
        <v>662</v>
      </c>
    </row>
    <row r="2" spans="1:27" ht="20.25" hidden="1" customHeight="1">
      <c r="F2" t="s">
        <v>679</v>
      </c>
      <c r="G2" t="s">
        <v>680</v>
      </c>
      <c r="H2" t="s">
        <v>681</v>
      </c>
      <c r="J2" t="s">
        <v>682</v>
      </c>
      <c r="K2" t="s">
        <v>683</v>
      </c>
      <c r="L2" t="s">
        <v>684</v>
      </c>
      <c r="M2" t="s">
        <v>685</v>
      </c>
      <c r="N2" t="s">
        <v>686</v>
      </c>
      <c r="O2" t="s">
        <v>687</v>
      </c>
      <c r="P2" t="s">
        <v>688</v>
      </c>
      <c r="Q2" t="s">
        <v>659</v>
      </c>
      <c r="R2" t="s">
        <v>693</v>
      </c>
      <c r="S2" t="s">
        <v>691</v>
      </c>
      <c r="T2" t="s">
        <v>661</v>
      </c>
      <c r="U2" t="s">
        <v>692</v>
      </c>
      <c r="V2" t="s">
        <v>689</v>
      </c>
    </row>
    <row r="3" spans="1:27" ht="15" hidden="1" customHeight="1">
      <c r="AA3" s="384" t="s">
        <v>664</v>
      </c>
    </row>
    <row r="4" spans="1:27" ht="15.75" hidden="1" customHeight="1">
      <c r="AA4" s="384" t="s">
        <v>665</v>
      </c>
    </row>
    <row r="5" spans="1:27" ht="13.5" hidden="1" customHeight="1">
      <c r="AA5" s="384" t="s">
        <v>666</v>
      </c>
    </row>
    <row r="6" spans="1:27" ht="17.25" hidden="1" customHeight="1">
      <c r="AA6" s="384" t="s">
        <v>667</v>
      </c>
    </row>
    <row r="7" spans="1:27">
      <c r="F7" s="548"/>
      <c r="G7" s="548"/>
      <c r="H7" s="548"/>
      <c r="I7" s="388"/>
      <c r="AA7" s="384" t="s">
        <v>668</v>
      </c>
    </row>
    <row r="8" spans="1:27">
      <c r="F8" s="549"/>
      <c r="G8" s="549"/>
      <c r="H8" s="549"/>
      <c r="I8" s="390"/>
      <c r="AA8" s="384" t="s">
        <v>669</v>
      </c>
    </row>
    <row r="9" spans="1:27" ht="60" customHeight="1">
      <c r="A9" s="7"/>
      <c r="E9" s="479" t="s">
        <v>132</v>
      </c>
      <c r="F9" s="485" t="s">
        <v>651</v>
      </c>
      <c r="G9" s="545"/>
      <c r="H9" s="545"/>
      <c r="I9" s="545"/>
      <c r="J9" s="545"/>
      <c r="K9" s="486"/>
      <c r="L9" s="485" t="s">
        <v>656</v>
      </c>
      <c r="M9" s="545"/>
      <c r="N9" s="545"/>
      <c r="O9" s="545"/>
      <c r="P9" s="486"/>
      <c r="Q9" s="547" t="s">
        <v>657</v>
      </c>
      <c r="R9" s="547"/>
      <c r="S9" s="547"/>
      <c r="T9" s="547"/>
      <c r="U9" s="547"/>
      <c r="V9" s="478" t="s">
        <v>689</v>
      </c>
      <c r="AA9" s="384" t="s">
        <v>670</v>
      </c>
    </row>
    <row r="10" spans="1:27" ht="14.25" customHeight="1">
      <c r="A10" s="7"/>
      <c r="E10" s="537"/>
      <c r="F10" s="478" t="s">
        <v>652</v>
      </c>
      <c r="G10" s="478" t="s">
        <v>653</v>
      </c>
      <c r="H10" s="546" t="s">
        <v>654</v>
      </c>
      <c r="I10" s="387"/>
      <c r="J10" s="478" t="s">
        <v>655</v>
      </c>
      <c r="K10" s="543" t="s">
        <v>675</v>
      </c>
      <c r="L10" s="478" t="s">
        <v>652</v>
      </c>
      <c r="M10" s="478" t="s">
        <v>653</v>
      </c>
      <c r="N10" s="546" t="s">
        <v>654</v>
      </c>
      <c r="O10" s="478" t="s">
        <v>655</v>
      </c>
      <c r="P10" s="543" t="s">
        <v>675</v>
      </c>
      <c r="Q10" s="478" t="s">
        <v>658</v>
      </c>
      <c r="R10" s="478"/>
      <c r="S10" s="478"/>
      <c r="T10" s="478"/>
      <c r="U10" s="478"/>
      <c r="V10" s="478"/>
      <c r="AA10" s="384" t="s">
        <v>671</v>
      </c>
    </row>
    <row r="11" spans="1:27" ht="47.25" customHeight="1">
      <c r="A11" s="7"/>
      <c r="E11" s="538"/>
      <c r="F11" s="478"/>
      <c r="G11" s="478"/>
      <c r="H11" s="546"/>
      <c r="I11" s="387"/>
      <c r="J11" s="478"/>
      <c r="K11" s="544"/>
      <c r="L11" s="478"/>
      <c r="M11" s="478"/>
      <c r="N11" s="546"/>
      <c r="O11" s="478"/>
      <c r="P11" s="544"/>
      <c r="Q11" s="378" t="s">
        <v>659</v>
      </c>
      <c r="R11" s="378" t="s">
        <v>660</v>
      </c>
      <c r="S11" s="392" t="s">
        <v>691</v>
      </c>
      <c r="T11" s="378" t="s">
        <v>661</v>
      </c>
      <c r="U11" s="378" t="s">
        <v>692</v>
      </c>
      <c r="V11" s="478"/>
      <c r="AA11" s="384" t="s">
        <v>672</v>
      </c>
    </row>
    <row r="12" spans="1:27">
      <c r="E12" s="381"/>
      <c r="F12" s="551" t="s">
        <v>673</v>
      </c>
      <c r="G12" s="551"/>
      <c r="H12" s="380"/>
      <c r="I12" s="380"/>
      <c r="J12" s="380"/>
      <c r="K12" s="380"/>
      <c r="L12" s="380"/>
      <c r="M12" s="380"/>
      <c r="N12" s="380"/>
      <c r="O12" s="380"/>
      <c r="P12" s="380"/>
      <c r="Q12" s="380"/>
      <c r="R12" s="380"/>
      <c r="S12" s="380"/>
      <c r="T12" s="380"/>
      <c r="U12" s="380"/>
      <c r="V12" s="382"/>
    </row>
    <row r="13" spans="1:27" ht="21" hidden="1" customHeight="1">
      <c r="E13" s="54"/>
      <c r="F13" s="261"/>
      <c r="G13" s="261"/>
      <c r="H13" s="261"/>
      <c r="I13" s="391"/>
      <c r="J13" s="385"/>
      <c r="K13" s="261"/>
      <c r="L13" s="261"/>
      <c r="M13" s="261"/>
      <c r="N13" s="261"/>
      <c r="O13" s="386"/>
      <c r="P13" s="261"/>
      <c r="Q13" s="100"/>
      <c r="R13" s="100"/>
      <c r="S13" s="100"/>
      <c r="T13" s="75"/>
      <c r="U13" s="75"/>
      <c r="V13" s="393"/>
    </row>
    <row r="14" spans="1:27" ht="24.75" customHeight="1">
      <c r="E14" s="45"/>
      <c r="F14" s="550"/>
      <c r="G14" s="550"/>
      <c r="H14" s="550"/>
      <c r="I14" s="389"/>
      <c r="J14" s="55"/>
      <c r="K14" s="55"/>
      <c r="L14" s="55"/>
      <c r="M14" s="55"/>
      <c r="N14" s="55"/>
      <c r="O14" s="55"/>
      <c r="P14" s="55"/>
      <c r="Q14" s="55"/>
      <c r="R14" s="55"/>
      <c r="S14" s="55"/>
      <c r="T14" s="55"/>
      <c r="U14" s="55"/>
      <c r="V14" s="198"/>
    </row>
  </sheetData>
  <sheetProtection password="F884"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r:id="rId1"/>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B1:XFC16"/>
  <sheetViews>
    <sheetView showGridLines="0" topLeftCell="A6" zoomScale="85" zoomScaleNormal="85" workbookViewId="0">
      <selection activeCell="F16" sqref="F16"/>
    </sheetView>
  </sheetViews>
  <sheetFormatPr defaultColWidth="0" defaultRowHeight="14.5"/>
  <cols>
    <col min="1" max="1" width="2.7265625" customWidth="1"/>
    <col min="2" max="2" width="4.453125" hidden="1" customWidth="1"/>
    <col min="3" max="3" width="4" hidden="1" customWidth="1"/>
    <col min="4" max="4" width="2.72656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10.453125" customWidth="1"/>
    <col min="17" max="18" width="14.54296875" hidden="1" customWidth="1"/>
    <col min="19" max="19" width="14.54296875" customWidth="1"/>
    <col min="20" max="20" width="19.1796875" customWidth="1"/>
    <col min="21" max="21" width="15.453125" hidden="1" customWidth="1"/>
    <col min="22" max="22" width="9.453125" hidden="1" customWidth="1"/>
    <col min="23" max="23" width="15.453125" hidden="1" customWidth="1"/>
    <col min="24" max="24" width="8.7265625" hidden="1" customWidth="1"/>
    <col min="25" max="25" width="15.453125" customWidth="1"/>
    <col min="26" max="26" width="18.54296875" customWidth="1"/>
    <col min="27" max="27" width="17.1796875" customWidth="1"/>
    <col min="28" max="28" width="4.453125" customWidth="1"/>
    <col min="29" max="16383" width="1.8164062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9" t="s">
        <v>137</v>
      </c>
      <c r="F9" s="522" t="s">
        <v>136</v>
      </c>
      <c r="G9" s="522" t="s">
        <v>1</v>
      </c>
      <c r="H9" s="522" t="s">
        <v>3</v>
      </c>
      <c r="I9" s="522" t="s">
        <v>4</v>
      </c>
      <c r="J9" s="522" t="s">
        <v>5</v>
      </c>
      <c r="K9" s="522" t="s">
        <v>6</v>
      </c>
      <c r="L9" s="522" t="s">
        <v>7</v>
      </c>
      <c r="M9" s="522" t="s">
        <v>8</v>
      </c>
      <c r="N9" s="522"/>
      <c r="O9" s="522"/>
      <c r="P9" s="522"/>
      <c r="Q9" s="522" t="s">
        <v>9</v>
      </c>
      <c r="R9" s="539" t="s">
        <v>505</v>
      </c>
      <c r="S9" s="479" t="s">
        <v>142</v>
      </c>
      <c r="T9" s="522" t="s">
        <v>107</v>
      </c>
      <c r="U9" s="522" t="s">
        <v>12</v>
      </c>
      <c r="V9" s="522"/>
      <c r="W9" s="522" t="s">
        <v>13</v>
      </c>
      <c r="X9" s="522"/>
      <c r="Y9" s="522" t="s">
        <v>14</v>
      </c>
      <c r="Z9" s="478" t="s">
        <v>499</v>
      </c>
      <c r="AA9" s="539" t="s">
        <v>517</v>
      </c>
    </row>
    <row r="10" spans="5:45" ht="31.5" customHeight="1">
      <c r="E10" s="537"/>
      <c r="F10" s="522"/>
      <c r="G10" s="522"/>
      <c r="H10" s="522"/>
      <c r="I10" s="522"/>
      <c r="J10" s="522"/>
      <c r="K10" s="522"/>
      <c r="L10" s="522"/>
      <c r="M10" s="522" t="s">
        <v>15</v>
      </c>
      <c r="N10" s="522"/>
      <c r="O10" s="522"/>
      <c r="P10" s="522" t="s">
        <v>16</v>
      </c>
      <c r="Q10" s="522"/>
      <c r="R10" s="537"/>
      <c r="S10" s="537"/>
      <c r="T10" s="522"/>
      <c r="U10" s="522"/>
      <c r="V10" s="522"/>
      <c r="W10" s="522"/>
      <c r="X10" s="522"/>
      <c r="Y10" s="522"/>
      <c r="Z10" s="522"/>
      <c r="AA10" s="537"/>
    </row>
    <row r="11" spans="5:45" ht="78.75" customHeight="1">
      <c r="E11" s="538"/>
      <c r="F11" s="522"/>
      <c r="G11" s="522"/>
      <c r="H11" s="522"/>
      <c r="I11" s="522"/>
      <c r="J11" s="522"/>
      <c r="K11" s="522"/>
      <c r="L11" s="522"/>
      <c r="M11" s="32" t="s">
        <v>17</v>
      </c>
      <c r="N11" s="32" t="s">
        <v>18</v>
      </c>
      <c r="O11" s="32" t="s">
        <v>19</v>
      </c>
      <c r="P11" s="522"/>
      <c r="Q11" s="522"/>
      <c r="R11" s="538"/>
      <c r="S11" s="538"/>
      <c r="T11" s="522"/>
      <c r="U11" s="32" t="s">
        <v>20</v>
      </c>
      <c r="V11" s="41" t="s">
        <v>21</v>
      </c>
      <c r="W11" s="32" t="s">
        <v>20</v>
      </c>
      <c r="X11" s="32" t="s">
        <v>21</v>
      </c>
      <c r="Y11" s="522"/>
      <c r="Z11" s="522"/>
      <c r="AA11" s="538"/>
    </row>
    <row r="12" spans="5:45" s="300" customFormat="1" ht="19.5" customHeight="1">
      <c r="E12" s="9" t="s">
        <v>80</v>
      </c>
      <c r="F12" s="552" t="s">
        <v>29</v>
      </c>
      <c r="G12" s="553"/>
      <c r="H12" s="301"/>
      <c r="I12" s="301"/>
      <c r="J12" s="301"/>
      <c r="K12" s="301"/>
      <c r="L12" s="301"/>
      <c r="M12" s="301"/>
      <c r="N12" s="301"/>
      <c r="O12" s="301"/>
      <c r="P12" s="301"/>
      <c r="Q12" s="301"/>
      <c r="R12" s="301"/>
      <c r="S12" s="301"/>
      <c r="T12" s="301"/>
      <c r="U12" s="301"/>
      <c r="V12" s="301"/>
      <c r="W12" s="301"/>
      <c r="X12" s="301"/>
      <c r="Y12" s="301"/>
      <c r="Z12" s="301"/>
      <c r="AA12" s="302"/>
    </row>
    <row r="13" spans="5:45" s="307" customFormat="1" ht="18" hidden="1" customHeight="1">
      <c r="E13" s="308"/>
      <c r="F13" s="303"/>
      <c r="G13" s="304"/>
      <c r="H13" s="305"/>
      <c r="I13" s="306"/>
      <c r="J13" s="306"/>
      <c r="K13" s="309" t="str">
        <f>+IFERROR(IF(COUNT(H13:J13),ROUND(SUM(H13:J13),0),""),"")</f>
        <v/>
      </c>
      <c r="L13" s="310" t="str">
        <f>+IFERROR(IF(COUNT(K13),ROUND(K13/'Shareholding Pattern'!$L$57*100,2),""),0)</f>
        <v/>
      </c>
      <c r="M13" s="311" t="str">
        <f>IF(H13="","",H13)</f>
        <v/>
      </c>
      <c r="N13" s="312"/>
      <c r="O13" s="313" t="str">
        <f>+IFERROR(IF(COUNT(M13:N13),ROUND(SUM(M13,N13),2),""),"")</f>
        <v/>
      </c>
      <c r="P13" s="310" t="str">
        <f>+IFERROR(IF(COUNT(O13),ROUND(O13/('Shareholding Pattern'!$P$58)*100,2),""),0)</f>
        <v/>
      </c>
      <c r="Q13" s="306"/>
      <c r="R13" s="306"/>
      <c r="S13" s="314" t="str">
        <f>+IFERROR(IF(COUNT(Q13:R13),ROUND(SUM(Q13:R13),0),""),"")</f>
        <v/>
      </c>
      <c r="T13" s="310" t="str">
        <f>+IFERROR(IF(COUNT(K13,S13),ROUND(SUM(S13,K13)/SUM('Shareholding Pattern'!$L$57,'Shareholding Pattern'!$T$57)*100,2),""),0)</f>
        <v/>
      </c>
      <c r="U13" s="306"/>
      <c r="V13" s="310" t="str">
        <f>+IFERROR(IF(COUNT(U13),ROUND(SUM(U13)/SUM(K13)*100,2),""),0)</f>
        <v/>
      </c>
      <c r="W13" s="306"/>
      <c r="X13" s="310" t="str">
        <f>+IFERROR(IF(COUNT(W13),ROUND(SUM(W13)/SUM(K13)*100,2),""),0)</f>
        <v/>
      </c>
      <c r="Y13" s="305"/>
      <c r="Z13" s="315"/>
      <c r="AA13" s="336"/>
      <c r="AC13" s="307">
        <f>IF(SUM(H13:Y13)&gt;0,1,0)</f>
        <v>0</v>
      </c>
      <c r="AD13" s="307" t="str">
        <f>IF(COUNT(H15:$Y$14995)=0,"",SUM(AC1:AC65533))</f>
        <v/>
      </c>
    </row>
    <row r="14" spans="5:45"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45" ht="2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49999999999999"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Paras Shah</cp:lastModifiedBy>
  <cp:lastPrinted>2016-09-08T06:44:45Z</cp:lastPrinted>
  <dcterms:created xsi:type="dcterms:W3CDTF">2015-12-16T12:56:50Z</dcterms:created>
  <dcterms:modified xsi:type="dcterms:W3CDTF">2019-07-24T03:02:53Z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18ab65c9-0d2f-4671-846d-f8f8e3837693</vt:lpwstr>
  </property>
  <property fmtid="{D5CDD505-2E9C-101B-9397-08002B2CF9AE}" pid="3" name="TitusCorpClassification">
    <vt:lpwstr>Not Applicable</vt:lpwstr>
  </property>
</Properties>
</file>